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Q:\Capital Works\01 Budgeted Projects\2025_26 Projects\PROJ.ENG.81 Hardy St - Sewer, Drainage &amp; Remediation - Design and Construction\Tender\Tender - Construction\RFT Doc\"/>
    </mc:Choice>
  </mc:AlternateContent>
  <xr:revisionPtr revIDLastSave="0" documentId="13_ncr:1_{9B2B006C-10D2-40A8-BCA0-F2CFA58CB1FC}" xr6:coauthVersionLast="47" xr6:coauthVersionMax="47" xr10:uidLastSave="{00000000-0000-0000-0000-000000000000}"/>
  <bookViews>
    <workbookView xWindow="-110" yWindow="-110" windowWidth="19420" windowHeight="10300" xr2:uid="{1F7B9A87-21D2-4FC0-9373-836E258EEFD5}"/>
  </bookViews>
  <sheets>
    <sheet name="C - Pricing Schedule" sheetId="2" r:id="rId1"/>
  </sheets>
  <definedNames>
    <definedName name="\0">#REF!</definedName>
    <definedName name="ipsdafhaisdp">#REF!</definedName>
    <definedName name="_xlnm.Print_Area" localSheetId="0">'C - Pricing Schedule'!$A$1:$F$82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5" i="2" l="1"/>
  <c r="A16" i="2"/>
  <c r="A75" i="2" l="1"/>
  <c r="A76" i="2" s="1"/>
  <c r="A72" i="2"/>
  <c r="A69" i="2"/>
  <c r="A59" i="2"/>
  <c r="A60" i="2" s="1"/>
  <c r="A61" i="2" s="1"/>
  <c r="A62" i="2" s="1"/>
  <c r="A63" i="2" s="1"/>
  <c r="A64" i="2" s="1"/>
  <c r="A65" i="2" s="1"/>
  <c r="A66" i="2" s="1"/>
  <c r="A67" i="2" s="1"/>
  <c r="A47" i="2"/>
  <c r="A48" i="2" s="1"/>
  <c r="A49" i="2" s="1"/>
  <c r="A50" i="2" s="1"/>
  <c r="A51" i="2" s="1"/>
  <c r="A52" i="2" s="1"/>
  <c r="A53" i="2" s="1"/>
  <c r="A54" i="2" s="1"/>
  <c r="A55" i="2" s="1"/>
  <c r="A42" i="2"/>
  <c r="A43" i="2" s="1"/>
  <c r="A44" i="2" s="1"/>
  <c r="A36" i="2"/>
  <c r="A37" i="2" s="1"/>
  <c r="A38" i="2" s="1"/>
  <c r="A39" i="2" s="1"/>
  <c r="A32" i="2"/>
  <c r="A33" i="2" s="1"/>
  <c r="A25" i="2"/>
  <c r="A26" i="2" s="1"/>
  <c r="A27" i="2" s="1"/>
  <c r="A28" i="2" s="1"/>
  <c r="A29" i="2" s="1"/>
  <c r="A14" i="2"/>
  <c r="A17" i="2" s="1"/>
  <c r="A18" i="2" s="1"/>
  <c r="F60" i="2"/>
  <c r="F61" i="2"/>
  <c r="F62" i="2"/>
  <c r="F63" i="2"/>
  <c r="F64" i="2"/>
  <c r="F65" i="2"/>
  <c r="F66" i="2"/>
  <c r="F67" i="2"/>
  <c r="F68" i="2"/>
  <c r="F72" i="2"/>
  <c r="F73" i="2" s="1"/>
  <c r="F69" i="2"/>
  <c r="F59" i="2"/>
  <c r="F56" i="2"/>
  <c r="F55" i="2"/>
  <c r="F48" i="2"/>
  <c r="F49" i="2"/>
  <c r="F50" i="2"/>
  <c r="F51" i="2"/>
  <c r="F52" i="2"/>
  <c r="F53" i="2"/>
  <c r="F54" i="2"/>
  <c r="F47" i="2"/>
  <c r="F42" i="2"/>
  <c r="F44" i="2"/>
  <c r="F43" i="2"/>
  <c r="F39" i="2"/>
  <c r="F38" i="2"/>
  <c r="F28" i="2"/>
  <c r="F27" i="2"/>
  <c r="F20" i="2"/>
  <c r="A19" i="2" l="1"/>
  <c r="A20" i="2" s="1"/>
  <c r="A21" i="2" s="1"/>
  <c r="A22" i="2" s="1"/>
  <c r="F45" i="2"/>
  <c r="F70" i="2"/>
  <c r="F57" i="2"/>
  <c r="F37" i="2"/>
  <c r="F75" i="2"/>
  <c r="F76" i="2"/>
  <c r="F78" i="2" l="1"/>
  <c r="F29" i="2"/>
  <c r="F26" i="2"/>
  <c r="F25" i="2"/>
  <c r="F32" i="2"/>
  <c r="F33" i="2"/>
  <c r="F36" i="2"/>
  <c r="F40" i="2" s="1"/>
  <c r="F16" i="2"/>
  <c r="F17" i="2"/>
  <c r="F18" i="2"/>
  <c r="F19" i="2"/>
  <c r="F21" i="2"/>
  <c r="F22" i="2"/>
  <c r="F14" i="2"/>
  <c r="F23" i="2" l="1"/>
  <c r="F34" i="2"/>
  <c r="F30" i="2"/>
  <c r="F80" i="2" l="1"/>
  <c r="F81" i="2" s="1"/>
  <c r="F82" i="2"/>
</calcChain>
</file>

<file path=xl/sharedStrings.xml><?xml version="1.0" encoding="utf-8"?>
<sst xmlns="http://schemas.openxmlformats.org/spreadsheetml/2006/main" count="130" uniqueCount="91">
  <si>
    <t>Item</t>
  </si>
  <si>
    <t>Description</t>
  </si>
  <si>
    <t>Unit</t>
  </si>
  <si>
    <t>Qty</t>
  </si>
  <si>
    <t>Rate</t>
  </si>
  <si>
    <t>$</t>
  </si>
  <si>
    <t>2</t>
  </si>
  <si>
    <t>TOTAL (ex GST)</t>
  </si>
  <si>
    <t>GST</t>
  </si>
  <si>
    <t>TOTAL (Inc GST)</t>
  </si>
  <si>
    <t>Preliminaries</t>
  </si>
  <si>
    <t>Mobilisation and demobilisation</t>
  </si>
  <si>
    <t>LS</t>
  </si>
  <si>
    <t>Traffic management, approvals, staging and resident notifications</t>
  </si>
  <si>
    <t>Construction survey, set-out and maintenance of survey control</t>
  </si>
  <si>
    <t>Dust, erosion and sediment control, temporary drainage and water management</t>
  </si>
  <si>
    <t>Locate, prove, protect and coordinate existing services</t>
  </si>
  <si>
    <t>As-constructed survey and handover documentation</t>
  </si>
  <si>
    <t>Site Preparation</t>
  </si>
  <si>
    <t>Subtotal Site Preparation</t>
  </si>
  <si>
    <t>Subtotal Preliminaries</t>
  </si>
  <si>
    <t>Clearing and grubbing within the earthworks footprint</t>
  </si>
  <si>
    <t>Remove nominated trees, including roots and lawful disposal</t>
  </si>
  <si>
    <t>Strip and stockpile topsoil from extent of earthworks area</t>
  </si>
  <si>
    <t>Respread topsoil to completed batters and disturbed areas</t>
  </si>
  <si>
    <t>m²</t>
  </si>
  <si>
    <t>No.</t>
  </si>
  <si>
    <t>Remove excess topsoil from site</t>
  </si>
  <si>
    <t>m3</t>
  </si>
  <si>
    <t>Demolition</t>
  </si>
  <si>
    <t>Remove existing swale deleterious material and replace</t>
  </si>
  <si>
    <t>lm</t>
  </si>
  <si>
    <t>Remove existing kerbing, pavement and seal within Hardy Street for proposed stormwater drainage installation. Remove from site.</t>
  </si>
  <si>
    <t>Subtotal Demolition</t>
  </si>
  <si>
    <t>Earthworks &amp; Retaining</t>
  </si>
  <si>
    <t xml:space="preserve">Bulk excavation </t>
  </si>
  <si>
    <t>m³</t>
  </si>
  <si>
    <t xml:space="preserve">Place, moisture-condition and compact fill </t>
  </si>
  <si>
    <t>Trim, moisture-condition, compact and proof roll completed subgrade</t>
  </si>
  <si>
    <t>TwinSide Retaining</t>
  </si>
  <si>
    <t>Subtotal Earthworks &amp; Retaining</t>
  </si>
  <si>
    <t>Pavement</t>
  </si>
  <si>
    <t>Imported granular pavement - reinstatement Hardy St -  250 mm nominal</t>
  </si>
  <si>
    <t>14 mm / 10 mm two-coat bituminous seal, including primer treatment</t>
  </si>
  <si>
    <t>m</t>
  </si>
  <si>
    <t>Subtotal Pavement</t>
  </si>
  <si>
    <t>Supply and install DN300 RCP drainage pipe, class 2, including trenching, bedding, haunching, backfill and compaction.</t>
  </si>
  <si>
    <t>Supply and install DN375 RCP drainage pipe, class 4, including trenching, bedding, haunching, backfill and compaction.</t>
  </si>
  <si>
    <t>Supply and install DN450 RCP drainage pipe, class 2, including trenching, bedding, haunching, backfill and compaction.</t>
  </si>
  <si>
    <t>Double Combination Gully Pits</t>
  </si>
  <si>
    <t>Double Side Entry Pits</t>
  </si>
  <si>
    <t>Double Gully Pits</t>
  </si>
  <si>
    <t>Access Chamber</t>
  </si>
  <si>
    <t>DN450 headwalls, including rock pitching</t>
  </si>
  <si>
    <t>Gravel mulch / unmortared rock pitched stabilised 1 in 2 batters</t>
  </si>
  <si>
    <t>Clean, inspect and commission completed drainage system</t>
  </si>
  <si>
    <t>Subtotal Drainage</t>
  </si>
  <si>
    <t>Wastewater</t>
  </si>
  <si>
    <t>Excavation and backfill, including trenching, bedding, haunching, backfill and compaction</t>
  </si>
  <si>
    <t>Supply and install DN150 PVC wastewater pipe, class SN8.</t>
  </si>
  <si>
    <t>Maintenance shaft chamber</t>
  </si>
  <si>
    <t>Maintenance shaft riser</t>
  </si>
  <si>
    <t>MS class D frame and cover</t>
  </si>
  <si>
    <t>Access Chamber - base and bench</t>
  </si>
  <si>
    <t>Access Chamber -class D solid cover</t>
  </si>
  <si>
    <t>Access Chamber - concrete liner</t>
  </si>
  <si>
    <t>Extra-over for Inspection Opening / Inspection Shaft</t>
  </si>
  <si>
    <t>DN100 junction</t>
  </si>
  <si>
    <t>Connect to existing</t>
  </si>
  <si>
    <t>Subtotal Wastewater</t>
  </si>
  <si>
    <t>Finishing</t>
  </si>
  <si>
    <t>Provisional Sum</t>
  </si>
  <si>
    <t>Fill to drain adjacent to H33A Mount Shadforth</t>
  </si>
  <si>
    <t>PS m3</t>
  </si>
  <si>
    <t>Treatment of contaminated material</t>
  </si>
  <si>
    <t>Subtotal Finishing</t>
  </si>
  <si>
    <t>Subtotal Provisional Sum</t>
  </si>
  <si>
    <t>Name …......................................................................................................................</t>
  </si>
  <si>
    <t>Signed….................................................................................................................................................. Date …..................................................................</t>
  </si>
  <si>
    <t xml:space="preserve">QUANTITIES ARE ESTIMATES ONLY. PLEASE ADJUST QUANTITIES AS PER TENDERERS OWN ASSESSMENT AS REQUIRED. </t>
  </si>
  <si>
    <t xml:space="preserve">THIS IS A LUMP SUM CONTRACT AND ALL COSTS TO COMPLETE THE WORKS UNDER CONTRACT SHOULD BE INCLUDED WITHIN THE OFFER.  </t>
  </si>
  <si>
    <t>ANY PRICE CLARIFICATIONS SHOULD BE INCLUDED IN A COVERING LETTER.</t>
  </si>
  <si>
    <t>Final trimming, clean up, removal of temporary works and practical completion</t>
  </si>
  <si>
    <t>Extruded concrete kerb</t>
  </si>
  <si>
    <t>Stormwater Drainage</t>
  </si>
  <si>
    <t>Attachment C - Pricing Schedule</t>
  </si>
  <si>
    <t>THIS PRICING SCHEDULE IS PROVIDED TO ENABLE CONSISTENT TENDER ASSESSMENT AND MAY BE USED BY THE PRINCIPAL AND SUPERINTENDENT FOR THE VALUATION OF PROGRESS CLAIMS, VARIATIONS, PROVISIONAL SUMS AND OTHER ADJUSTMENTS IN ACCORDANCE WITH THE CONTRACT. THE INCLUSION OF RATES DOES NOT ALTER THE LUMP SUM NATURE OF THE CONTRACT.</t>
  </si>
  <si>
    <t>TENDERERS ARE TO COMPLETE PRICING SCHEDULE AND RETURN WITH THE TENDER.</t>
  </si>
  <si>
    <t>Project Management and Supervision</t>
  </si>
  <si>
    <t>Project-specific plans as requested in the Tender Documentation</t>
  </si>
  <si>
    <t>Construction testing, ITP records and quality assurance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</si>
</sst>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0_)"/>
    <numFmt numFmtId="166" formatCode="0.0"/>
  </numFmts>
  <fonts count="16" x14ac:knownFonts="1">
    <font>
      <sz val="11"/>
      <color theme="1"/>
      <name val="Calibri"/>
      <family val="2"/>
      <scheme val="minor"/>
    </font>
    <font>
      <sz val="12"/>
      <name val="Arial"/>
      <family val="2"/>
    </font>
    <font>
      <sz val="10"/>
      <name val="Arial"/>
      <family val="2"/>
    </font>
    <font>
      <sz val="11"/>
      <color theme="1"/>
      <name val="Calibri"/>
      <family val="2"/>
      <scheme val="minor"/>
    </font>
    <font>
      <sz val="11"/>
      <name val="Calibri"/>
      <family val="2"/>
      <scheme val="minor"/>
    </font>
    <font>
      <sz val="12"/>
      <name val="Calibri"/>
      <family val="2"/>
      <scheme val="minor"/>
    </font>
    <font>
      <sz val="10"/>
      <name val="Calibri"/>
      <family val="2"/>
      <scheme val="minor"/>
    </font>
    <font>
      <b/>
      <sz val="10"/>
      <name val="Calibri"/>
      <family val="2"/>
      <scheme val="minor"/>
    </font>
    <font>
      <b/>
      <sz val="12"/>
      <name val="Calibri"/>
      <family val="2"/>
      <scheme val="minor"/>
    </font>
    <font>
      <sz val="8"/>
      <name val="Calibri"/>
      <family val="2"/>
      <scheme val="minor"/>
    </font>
    <font>
      <sz val="11"/>
      <name val="Calibri"/>
      <family val="2"/>
    </font>
    <font>
      <sz val="11"/>
      <name val="Calibri"/>
      <family val="2"/>
    </font>
    <font>
      <b/>
      <sz val="11"/>
      <name val="Calibri"/>
      <family val="2"/>
      <scheme val="minor"/>
    </font>
    <font>
      <b/>
      <i/>
      <sz val="11"/>
      <color rgb="FFFF0000"/>
      <name val="Calibri"/>
      <family val="2"/>
      <scheme val="minor"/>
    </font>
    <font>
      <b/>
      <u/>
      <sz val="11"/>
      <name val="Calibri"/>
      <family val="2"/>
      <scheme val="minor"/>
    </font>
    <font>
      <b/>
      <i/>
      <sz val="11"/>
      <name val="Calibri"/>
      <family val="2"/>
      <scheme val="minor"/>
    </font>
  </fonts>
  <fills count="7">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1" tint="0.499984740745262"/>
        <bgColor indexed="64"/>
      </patternFill>
    </fill>
    <fill>
      <patternFill patternType="solid">
        <fgColor theme="0" tint="-0.24994659260841701"/>
        <bgColor indexed="64"/>
      </patternFill>
    </fill>
  </fills>
  <borders count="30">
    <border>
      <left/>
      <right/>
      <top/>
      <bottom/>
      <diagonal/>
    </border>
    <border>
      <left style="thin">
        <color indexed="64"/>
      </left>
      <right/>
      <top/>
      <bottom/>
      <diagonal/>
    </border>
    <border>
      <left/>
      <right style="thin">
        <color indexed="64"/>
      </right>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1"/>
      </left>
      <right style="hair">
        <color auto="1"/>
      </right>
      <top style="medium">
        <color theme="1"/>
      </top>
      <bottom/>
      <diagonal/>
    </border>
    <border>
      <left style="hair">
        <color auto="1"/>
      </left>
      <right style="hair">
        <color auto="1"/>
      </right>
      <top style="medium">
        <color theme="1"/>
      </top>
      <bottom/>
      <diagonal/>
    </border>
    <border>
      <left style="hair">
        <color auto="1"/>
      </left>
      <right/>
      <top style="medium">
        <color theme="1"/>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s>
  <cellStyleXfs count="5">
    <xf numFmtId="0" fontId="0" fillId="0" borderId="0"/>
    <xf numFmtId="0" fontId="1" fillId="0" borderId="0"/>
    <xf numFmtId="9" fontId="2" fillId="0" borderId="0" applyFont="0" applyFill="0" applyBorder="0" applyAlignment="0" applyProtection="0"/>
    <xf numFmtId="0" fontId="10" fillId="0" borderId="0"/>
    <xf numFmtId="0" fontId="11" fillId="0" borderId="0"/>
  </cellStyleXfs>
  <cellXfs count="98">
    <xf numFmtId="0" fontId="0" fillId="0" borderId="0" xfId="0"/>
    <xf numFmtId="0" fontId="4" fillId="0" borderId="0" xfId="1" applyFont="1"/>
    <xf numFmtId="0" fontId="5" fillId="0" borderId="0" xfId="1" applyFont="1"/>
    <xf numFmtId="164" fontId="5" fillId="0" borderId="0" xfId="1" applyNumberFormat="1" applyFont="1"/>
    <xf numFmtId="0" fontId="3" fillId="2" borderId="0" xfId="0" applyFont="1" applyFill="1"/>
    <xf numFmtId="0" fontId="8" fillId="0" borderId="0" xfId="1" applyFont="1"/>
    <xf numFmtId="4" fontId="5" fillId="0" borderId="0" xfId="1" applyNumberFormat="1" applyFont="1"/>
    <xf numFmtId="0" fontId="8" fillId="3" borderId="0" xfId="1" applyFont="1" applyFill="1"/>
    <xf numFmtId="0" fontId="5" fillId="0" borderId="1" xfId="1" applyFont="1" applyBorder="1"/>
    <xf numFmtId="0" fontId="3" fillId="2" borderId="7" xfId="0" applyFont="1" applyFill="1" applyBorder="1"/>
    <xf numFmtId="49" fontId="6" fillId="0" borderId="6" xfId="1" applyNumberFormat="1" applyFont="1" applyBorder="1"/>
    <xf numFmtId="0" fontId="8" fillId="4" borderId="0" xfId="1" applyFont="1" applyFill="1"/>
    <xf numFmtId="0" fontId="8" fillId="5" borderId="0" xfId="1" applyFont="1" applyFill="1"/>
    <xf numFmtId="165" fontId="5" fillId="0" borderId="0" xfId="1" applyNumberFormat="1" applyFont="1"/>
    <xf numFmtId="0" fontId="3" fillId="2" borderId="10" xfId="0" applyFont="1" applyFill="1" applyBorder="1"/>
    <xf numFmtId="0" fontId="3" fillId="2" borderId="9" xfId="0" applyFont="1" applyFill="1" applyBorder="1"/>
    <xf numFmtId="0" fontId="3" fillId="2" borderId="4" xfId="0" applyFont="1" applyFill="1" applyBorder="1"/>
    <xf numFmtId="0" fontId="6" fillId="0" borderId="19" xfId="1" applyFont="1" applyBorder="1" applyAlignment="1">
      <alignment wrapText="1"/>
    </xf>
    <xf numFmtId="164" fontId="8" fillId="0" borderId="2" xfId="1" applyNumberFormat="1" applyFont="1" applyBorder="1" applyAlignment="1">
      <alignment horizontal="center"/>
    </xf>
    <xf numFmtId="4" fontId="5" fillId="0" borderId="2" xfId="1" applyNumberFormat="1" applyFont="1" applyBorder="1" applyAlignment="1">
      <alignment horizontal="center"/>
    </xf>
    <xf numFmtId="0" fontId="5" fillId="0" borderId="2" xfId="1" applyFont="1" applyBorder="1" applyAlignment="1">
      <alignment horizontal="center"/>
    </xf>
    <xf numFmtId="164" fontId="5" fillId="0" borderId="2" xfId="1" applyNumberFormat="1" applyFont="1" applyBorder="1" applyAlignment="1">
      <alignment horizontal="center"/>
    </xf>
    <xf numFmtId="0" fontId="7" fillId="0" borderId="19" xfId="1" applyFont="1" applyBorder="1"/>
    <xf numFmtId="0" fontId="6" fillId="0" borderId="12" xfId="1" applyFont="1" applyBorder="1" applyAlignment="1">
      <alignment wrapText="1"/>
    </xf>
    <xf numFmtId="49" fontId="6" fillId="0" borderId="6" xfId="1" applyNumberFormat="1" applyFont="1" applyBorder="1" applyAlignment="1">
      <alignment wrapText="1"/>
    </xf>
    <xf numFmtId="49" fontId="6" fillId="0" borderId="15" xfId="1" applyNumberFormat="1" applyFont="1" applyBorder="1" applyAlignment="1">
      <alignment wrapText="1"/>
    </xf>
    <xf numFmtId="0" fontId="3" fillId="2" borderId="11" xfId="0" applyFont="1" applyFill="1" applyBorder="1" applyAlignment="1">
      <alignment horizontal="center" vertical="center"/>
    </xf>
    <xf numFmtId="0" fontId="3" fillId="2" borderId="3" xfId="0" applyFont="1" applyFill="1" applyBorder="1" applyAlignment="1">
      <alignment horizontal="center" vertical="center"/>
    </xf>
    <xf numFmtId="49" fontId="6" fillId="0" borderId="13" xfId="1" applyNumberFormat="1" applyFont="1" applyBorder="1" applyAlignment="1">
      <alignment horizontal="center" vertical="center"/>
    </xf>
    <xf numFmtId="49" fontId="7" fillId="0" borderId="18" xfId="1" applyNumberFormat="1" applyFont="1" applyBorder="1" applyAlignment="1">
      <alignment horizontal="center" vertical="center"/>
    </xf>
    <xf numFmtId="49" fontId="6" fillId="0" borderId="18" xfId="1" applyNumberFormat="1" applyFont="1" applyBorder="1" applyAlignment="1">
      <alignment horizontal="center" vertical="center"/>
    </xf>
    <xf numFmtId="0" fontId="6" fillId="0" borderId="16" xfId="1" applyFont="1" applyBorder="1" applyAlignment="1">
      <alignment horizontal="center" vertical="center"/>
    </xf>
    <xf numFmtId="2" fontId="6" fillId="0" borderId="16" xfId="1" applyNumberFormat="1" applyFont="1" applyBorder="1" applyAlignment="1">
      <alignment horizontal="center" vertical="center"/>
    </xf>
    <xf numFmtId="164" fontId="6" fillId="0" borderId="16" xfId="1" applyNumberFormat="1" applyFont="1" applyBorder="1" applyAlignment="1">
      <alignment vertical="center"/>
    </xf>
    <xf numFmtId="164" fontId="6" fillId="0" borderId="17" xfId="1" applyNumberFormat="1" applyFont="1" applyBorder="1" applyAlignment="1">
      <alignment horizontal="center" vertical="center"/>
    </xf>
    <xf numFmtId="0" fontId="6" fillId="0" borderId="7" xfId="1" applyFont="1" applyBorder="1" applyAlignment="1">
      <alignment horizontal="center" vertical="center"/>
    </xf>
    <xf numFmtId="2" fontId="6" fillId="0" borderId="7" xfId="1" applyNumberFormat="1" applyFont="1" applyBorder="1" applyAlignment="1">
      <alignment horizontal="center" vertical="center"/>
    </xf>
    <xf numFmtId="164" fontId="6" fillId="0" borderId="7" xfId="1" applyNumberFormat="1" applyFont="1" applyBorder="1" applyAlignment="1">
      <alignment vertical="center"/>
    </xf>
    <xf numFmtId="164" fontId="6" fillId="0" borderId="8" xfId="1" applyNumberFormat="1" applyFont="1" applyBorder="1" applyAlignment="1">
      <alignment horizontal="center" vertical="center"/>
    </xf>
    <xf numFmtId="0" fontId="7" fillId="0" borderId="19" xfId="1" applyFont="1" applyBorder="1" applyAlignment="1">
      <alignment horizontal="center" vertical="center"/>
    </xf>
    <xf numFmtId="2" fontId="6" fillId="0" borderId="19" xfId="1" applyNumberFormat="1" applyFont="1" applyBorder="1" applyAlignment="1">
      <alignment horizontal="center" vertical="center"/>
    </xf>
    <xf numFmtId="164" fontId="7" fillId="0" borderId="19" xfId="1" applyNumberFormat="1" applyFont="1" applyBorder="1" applyAlignment="1">
      <alignment vertical="center"/>
    </xf>
    <xf numFmtId="164" fontId="7" fillId="0" borderId="20" xfId="1" applyNumberFormat="1" applyFont="1" applyBorder="1" applyAlignment="1">
      <alignment horizontal="center" vertical="center"/>
    </xf>
    <xf numFmtId="164" fontId="6" fillId="0" borderId="12" xfId="1" applyNumberFormat="1" applyFont="1" applyBorder="1" applyAlignment="1">
      <alignment vertical="center"/>
    </xf>
    <xf numFmtId="0" fontId="6" fillId="0" borderId="7" xfId="1" applyFont="1" applyBorder="1" applyAlignment="1">
      <alignment horizontal="center" vertical="center" wrapText="1"/>
    </xf>
    <xf numFmtId="2" fontId="6" fillId="0" borderId="7" xfId="1" applyNumberFormat="1" applyFont="1" applyBorder="1" applyAlignment="1">
      <alignment horizontal="center" vertical="center" wrapText="1"/>
    </xf>
    <xf numFmtId="0" fontId="6" fillId="0" borderId="12" xfId="1" applyFont="1" applyBorder="1" applyAlignment="1">
      <alignment horizontal="center" vertical="center" wrapText="1"/>
    </xf>
    <xf numFmtId="2" fontId="6" fillId="0" borderId="12" xfId="1" applyNumberFormat="1" applyFont="1" applyBorder="1" applyAlignment="1">
      <alignment horizontal="center" vertical="center" wrapText="1"/>
    </xf>
    <xf numFmtId="0" fontId="6" fillId="0" borderId="12" xfId="1" applyFont="1" applyBorder="1" applyAlignment="1">
      <alignment horizontal="center" vertical="center"/>
    </xf>
    <xf numFmtId="0" fontId="6" fillId="0" borderId="12" xfId="1" applyFont="1" applyBorder="1" applyAlignment="1">
      <alignment vertical="center"/>
    </xf>
    <xf numFmtId="164" fontId="6" fillId="0" borderId="14" xfId="1" applyNumberFormat="1" applyFont="1" applyBorder="1" applyAlignment="1">
      <alignment horizontal="center" vertical="center"/>
    </xf>
    <xf numFmtId="0" fontId="6" fillId="0" borderId="19" xfId="1" applyFont="1" applyBorder="1" applyAlignment="1">
      <alignment vertical="center"/>
    </xf>
    <xf numFmtId="164" fontId="6" fillId="0" borderId="19" xfId="1" applyNumberFormat="1" applyFont="1" applyBorder="1" applyAlignment="1">
      <alignment vertical="center"/>
    </xf>
    <xf numFmtId="164" fontId="6" fillId="0" borderId="20" xfId="1" applyNumberFormat="1" applyFont="1" applyBorder="1" applyAlignment="1">
      <alignment horizontal="center" vertical="center"/>
    </xf>
    <xf numFmtId="164" fontId="8" fillId="3" borderId="20" xfId="1" applyNumberFormat="1" applyFont="1" applyFill="1" applyBorder="1" applyAlignment="1">
      <alignment horizontal="center" vertical="center"/>
    </xf>
    <xf numFmtId="164" fontId="8" fillId="4" borderId="22" xfId="1" applyNumberFormat="1" applyFont="1" applyFill="1" applyBorder="1" applyAlignment="1">
      <alignment horizontal="center" vertical="center"/>
    </xf>
    <xf numFmtId="164" fontId="8" fillId="5" borderId="22" xfId="1" applyNumberFormat="1" applyFont="1" applyFill="1" applyBorder="1" applyAlignment="1">
      <alignment horizontal="center" vertical="center"/>
    </xf>
    <xf numFmtId="0" fontId="7" fillId="6" borderId="23" xfId="1" applyFont="1" applyFill="1" applyBorder="1"/>
    <xf numFmtId="0" fontId="7" fillId="6" borderId="24" xfId="1" applyFont="1" applyFill="1" applyBorder="1"/>
    <xf numFmtId="0" fontId="7" fillId="6" borderId="24" xfId="1" applyFont="1" applyFill="1" applyBorder="1" applyAlignment="1">
      <alignment horizontal="center" vertical="center"/>
    </xf>
    <xf numFmtId="0" fontId="7" fillId="6" borderId="25" xfId="1" applyFont="1" applyFill="1" applyBorder="1" applyAlignment="1">
      <alignment horizontal="center"/>
    </xf>
    <xf numFmtId="0" fontId="5" fillId="0" borderId="26" xfId="1" applyFont="1" applyBorder="1"/>
    <xf numFmtId="0" fontId="5" fillId="0" borderId="27" xfId="1" applyFont="1" applyBorder="1"/>
    <xf numFmtId="164" fontId="5" fillId="0" borderId="27" xfId="1" applyNumberFormat="1" applyFont="1" applyBorder="1"/>
    <xf numFmtId="0" fontId="6" fillId="0" borderId="0" xfId="1" applyFont="1"/>
    <xf numFmtId="0" fontId="6" fillId="0" borderId="0" xfId="1" applyFont="1" applyAlignment="1">
      <alignment horizontal="center" vertical="center"/>
    </xf>
    <xf numFmtId="164" fontId="6" fillId="0" borderId="0" xfId="1" applyNumberFormat="1" applyFont="1"/>
    <xf numFmtId="164" fontId="7" fillId="0" borderId="0" xfId="1" applyNumberFormat="1" applyFont="1" applyAlignment="1">
      <alignment horizontal="right"/>
    </xf>
    <xf numFmtId="0" fontId="6" fillId="0" borderId="0" xfId="1" applyFont="1" applyAlignment="1">
      <alignment horizontal="center"/>
    </xf>
    <xf numFmtId="164" fontId="3" fillId="2" borderId="8" xfId="0" applyNumberFormat="1" applyFont="1" applyFill="1" applyBorder="1" applyAlignment="1">
      <alignment horizontal="center"/>
    </xf>
    <xf numFmtId="164" fontId="3" fillId="2" borderId="5" xfId="0" applyNumberFormat="1" applyFont="1" applyFill="1" applyBorder="1" applyAlignment="1">
      <alignment horizontal="center"/>
    </xf>
    <xf numFmtId="2" fontId="3" fillId="2" borderId="4" xfId="0" applyNumberFormat="1" applyFont="1" applyFill="1" applyBorder="1"/>
    <xf numFmtId="1" fontId="6" fillId="0" borderId="16" xfId="1" applyNumberFormat="1" applyFont="1" applyBorder="1" applyAlignment="1">
      <alignment horizontal="center" vertical="center"/>
    </xf>
    <xf numFmtId="1" fontId="6" fillId="0" borderId="7" xfId="1" applyNumberFormat="1" applyFont="1" applyBorder="1" applyAlignment="1">
      <alignment horizontal="center" vertical="center"/>
    </xf>
    <xf numFmtId="1" fontId="6" fillId="0" borderId="7" xfId="1" applyNumberFormat="1" applyFont="1" applyBorder="1" applyAlignment="1">
      <alignment horizontal="center" vertical="center" wrapText="1"/>
    </xf>
    <xf numFmtId="166" fontId="6" fillId="0" borderId="15" xfId="1" applyNumberFormat="1" applyFont="1" applyBorder="1" applyAlignment="1">
      <alignment horizontal="center" vertical="center"/>
    </xf>
    <xf numFmtId="166" fontId="6" fillId="0" borderId="6" xfId="1" applyNumberFormat="1" applyFont="1" applyBorder="1" applyAlignment="1">
      <alignment horizontal="center" vertical="center"/>
    </xf>
    <xf numFmtId="2" fontId="6" fillId="0" borderId="13" xfId="1" applyNumberFormat="1" applyFont="1" applyBorder="1" applyAlignment="1">
      <alignment horizontal="center" vertical="center"/>
    </xf>
    <xf numFmtId="166" fontId="6" fillId="0" borderId="13" xfId="1" applyNumberFormat="1" applyFont="1" applyBorder="1" applyAlignment="1">
      <alignment horizontal="center" vertical="center"/>
    </xf>
    <xf numFmtId="0" fontId="13" fillId="0" borderId="0" xfId="1" applyFont="1" applyAlignment="1">
      <alignment horizontal="center" vertical="top" wrapText="1"/>
    </xf>
    <xf numFmtId="0" fontId="12" fillId="0" borderId="0" xfId="1" applyFont="1" applyAlignment="1">
      <alignment horizontal="left" vertical="center" wrapText="1"/>
    </xf>
    <xf numFmtId="0" fontId="12" fillId="0" borderId="0" xfId="1" applyFont="1" applyAlignment="1">
      <alignment horizontal="left" vertical="top" wrapText="1"/>
    </xf>
    <xf numFmtId="0" fontId="12" fillId="0" borderId="0" xfId="1" applyFont="1" applyAlignment="1">
      <alignment horizontal="left" vertical="top" wrapText="1"/>
    </xf>
    <xf numFmtId="0" fontId="14" fillId="0" borderId="0" xfId="1" applyFont="1" applyAlignment="1">
      <alignment horizontal="left" wrapText="1"/>
    </xf>
    <xf numFmtId="0" fontId="12" fillId="0" borderId="0" xfId="1" applyFont="1" applyAlignment="1">
      <alignment horizontal="left" wrapText="1"/>
    </xf>
    <xf numFmtId="0" fontId="8" fillId="3" borderId="28" xfId="1" applyFont="1" applyFill="1" applyBorder="1" applyAlignment="1">
      <alignment horizontal="right"/>
    </xf>
    <xf numFmtId="0" fontId="8" fillId="3" borderId="21" xfId="1" applyFont="1" applyFill="1" applyBorder="1" applyAlignment="1">
      <alignment horizontal="right"/>
    </xf>
    <xf numFmtId="0" fontId="8" fillId="3" borderId="29" xfId="1" applyFont="1" applyFill="1" applyBorder="1" applyAlignment="1">
      <alignment horizontal="right"/>
    </xf>
    <xf numFmtId="0" fontId="8" fillId="4" borderId="21" xfId="1" applyFont="1" applyFill="1" applyBorder="1" applyAlignment="1">
      <alignment horizontal="right"/>
    </xf>
    <xf numFmtId="0" fontId="8" fillId="5" borderId="21" xfId="1" applyFont="1" applyFill="1" applyBorder="1" applyAlignment="1">
      <alignment horizontal="right"/>
    </xf>
    <xf numFmtId="0" fontId="13" fillId="0" borderId="0" xfId="1" applyFont="1" applyAlignment="1">
      <alignment horizontal="center" vertical="top" wrapText="1"/>
    </xf>
    <xf numFmtId="0" fontId="12" fillId="0" borderId="0" xfId="1" applyFont="1" applyAlignment="1">
      <alignment horizontal="left" vertical="center" wrapText="1"/>
    </xf>
    <xf numFmtId="0" fontId="15" fillId="0" borderId="0" xfId="1" applyFont="1" applyAlignment="1">
      <alignment horizontal="center" vertical="top" wrapText="1"/>
    </xf>
    <xf numFmtId="166" fontId="6" fillId="0" borderId="3" xfId="1" applyNumberFormat="1" applyFont="1" applyBorder="1" applyAlignment="1">
      <alignment horizontal="center" vertical="center"/>
    </xf>
    <xf numFmtId="49" fontId="6" fillId="0" borderId="3" xfId="1" applyNumberFormat="1" applyFont="1" applyBorder="1" applyAlignment="1">
      <alignment wrapText="1"/>
    </xf>
    <xf numFmtId="0" fontId="6" fillId="0" borderId="4" xfId="1" applyFont="1" applyBorder="1" applyAlignment="1">
      <alignment horizontal="center" vertical="center"/>
    </xf>
    <xf numFmtId="1" fontId="6" fillId="0" borderId="4" xfId="1" applyNumberFormat="1" applyFont="1" applyBorder="1" applyAlignment="1">
      <alignment horizontal="center" vertical="center"/>
    </xf>
    <xf numFmtId="164" fontId="6" fillId="0" borderId="4" xfId="1" applyNumberFormat="1" applyFont="1" applyBorder="1" applyAlignment="1">
      <alignment vertical="center"/>
    </xf>
  </cellXfs>
  <cellStyles count="5">
    <cellStyle name="Normal" xfId="0" builtinId="0"/>
    <cellStyle name="Normal 2" xfId="1" xr:uid="{FC8D37D8-9784-4516-8BE8-1CEF3B984CAF}"/>
    <cellStyle name="Normal 3" xfId="3" xr:uid="{4FD2890C-B87E-4D06-BEA0-006425B8EAEE}"/>
    <cellStyle name="Normal 4" xfId="4" xr:uid="{57A19B94-4B26-47EC-A25F-737EF6ADC061}"/>
    <cellStyle name="Percent 2" xfId="2" xr:uid="{E3F1B689-9220-433F-A182-27AF330E76CE}"/>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211BA-E6D7-41D8-BBA4-4F1456F20179}">
  <sheetPr transitionEvaluation="1" transitionEntry="1">
    <pageSetUpPr fitToPage="1"/>
  </sheetPr>
  <dimension ref="A1:AN89"/>
  <sheetViews>
    <sheetView tabSelected="1" defaultGridColor="0" topLeftCell="A10" colorId="22" zoomScaleNormal="100" zoomScaleSheetLayoutView="100" workbookViewId="0">
      <selection activeCell="C22" sqref="C22"/>
    </sheetView>
  </sheetViews>
  <sheetFormatPr defaultColWidth="12.54296875" defaultRowHeight="15.5" x14ac:dyDescent="0.35"/>
  <cols>
    <col min="1" max="1" width="17.7265625" style="8" bestFit="1" customWidth="1"/>
    <col min="2" max="2" width="57.26953125" style="2" customWidth="1"/>
    <col min="3" max="3" width="6.1796875" style="2" customWidth="1"/>
    <col min="4" max="4" width="11.26953125" style="2" customWidth="1"/>
    <col min="5" max="5" width="12.54296875" style="3" customWidth="1"/>
    <col min="6" max="6" width="15.81640625" style="21" customWidth="1"/>
    <col min="7" max="7" width="15.1796875" style="2" customWidth="1"/>
    <col min="8" max="255" width="12.54296875" style="2"/>
    <col min="256" max="256" width="7.453125" style="2" customWidth="1"/>
    <col min="257" max="257" width="37" style="2" customWidth="1"/>
    <col min="258" max="258" width="6.1796875" style="2" customWidth="1"/>
    <col min="259" max="259" width="11.26953125" style="2" customWidth="1"/>
    <col min="260" max="261" width="12.54296875" style="2"/>
    <col min="262" max="262" width="16.453125" style="2" customWidth="1"/>
    <col min="263" max="511" width="12.54296875" style="2"/>
    <col min="512" max="512" width="7.453125" style="2" customWidth="1"/>
    <col min="513" max="513" width="37" style="2" customWidth="1"/>
    <col min="514" max="514" width="6.1796875" style="2" customWidth="1"/>
    <col min="515" max="515" width="11.26953125" style="2" customWidth="1"/>
    <col min="516" max="517" width="12.54296875" style="2"/>
    <col min="518" max="518" width="16.453125" style="2" customWidth="1"/>
    <col min="519" max="767" width="12.54296875" style="2"/>
    <col min="768" max="768" width="7.453125" style="2" customWidth="1"/>
    <col min="769" max="769" width="37" style="2" customWidth="1"/>
    <col min="770" max="770" width="6.1796875" style="2" customWidth="1"/>
    <col min="771" max="771" width="11.26953125" style="2" customWidth="1"/>
    <col min="772" max="773" width="12.54296875" style="2"/>
    <col min="774" max="774" width="16.453125" style="2" customWidth="1"/>
    <col min="775" max="1023" width="12.54296875" style="2"/>
    <col min="1024" max="1024" width="7.453125" style="2" customWidth="1"/>
    <col min="1025" max="1025" width="37" style="2" customWidth="1"/>
    <col min="1026" max="1026" width="6.1796875" style="2" customWidth="1"/>
    <col min="1027" max="1027" width="11.26953125" style="2" customWidth="1"/>
    <col min="1028" max="1029" width="12.54296875" style="2"/>
    <col min="1030" max="1030" width="16.453125" style="2" customWidth="1"/>
    <col min="1031" max="1279" width="12.54296875" style="2"/>
    <col min="1280" max="1280" width="7.453125" style="2" customWidth="1"/>
    <col min="1281" max="1281" width="37" style="2" customWidth="1"/>
    <col min="1282" max="1282" width="6.1796875" style="2" customWidth="1"/>
    <col min="1283" max="1283" width="11.26953125" style="2" customWidth="1"/>
    <col min="1284" max="1285" width="12.54296875" style="2"/>
    <col min="1286" max="1286" width="16.453125" style="2" customWidth="1"/>
    <col min="1287" max="1535" width="12.54296875" style="2"/>
    <col min="1536" max="1536" width="7.453125" style="2" customWidth="1"/>
    <col min="1537" max="1537" width="37" style="2" customWidth="1"/>
    <col min="1538" max="1538" width="6.1796875" style="2" customWidth="1"/>
    <col min="1539" max="1539" width="11.26953125" style="2" customWidth="1"/>
    <col min="1540" max="1541" width="12.54296875" style="2"/>
    <col min="1542" max="1542" width="16.453125" style="2" customWidth="1"/>
    <col min="1543" max="1791" width="12.54296875" style="2"/>
    <col min="1792" max="1792" width="7.453125" style="2" customWidth="1"/>
    <col min="1793" max="1793" width="37" style="2" customWidth="1"/>
    <col min="1794" max="1794" width="6.1796875" style="2" customWidth="1"/>
    <col min="1795" max="1795" width="11.26953125" style="2" customWidth="1"/>
    <col min="1796" max="1797" width="12.54296875" style="2"/>
    <col min="1798" max="1798" width="16.453125" style="2" customWidth="1"/>
    <col min="1799" max="2047" width="12.54296875" style="2"/>
    <col min="2048" max="2048" width="7.453125" style="2" customWidth="1"/>
    <col min="2049" max="2049" width="37" style="2" customWidth="1"/>
    <col min="2050" max="2050" width="6.1796875" style="2" customWidth="1"/>
    <col min="2051" max="2051" width="11.26953125" style="2" customWidth="1"/>
    <col min="2052" max="2053" width="12.54296875" style="2"/>
    <col min="2054" max="2054" width="16.453125" style="2" customWidth="1"/>
    <col min="2055" max="2303" width="12.54296875" style="2"/>
    <col min="2304" max="2304" width="7.453125" style="2" customWidth="1"/>
    <col min="2305" max="2305" width="37" style="2" customWidth="1"/>
    <col min="2306" max="2306" width="6.1796875" style="2" customWidth="1"/>
    <col min="2307" max="2307" width="11.26953125" style="2" customWidth="1"/>
    <col min="2308" max="2309" width="12.54296875" style="2"/>
    <col min="2310" max="2310" width="16.453125" style="2" customWidth="1"/>
    <col min="2311" max="2559" width="12.54296875" style="2"/>
    <col min="2560" max="2560" width="7.453125" style="2" customWidth="1"/>
    <col min="2561" max="2561" width="37" style="2" customWidth="1"/>
    <col min="2562" max="2562" width="6.1796875" style="2" customWidth="1"/>
    <col min="2563" max="2563" width="11.26953125" style="2" customWidth="1"/>
    <col min="2564" max="2565" width="12.54296875" style="2"/>
    <col min="2566" max="2566" width="16.453125" style="2" customWidth="1"/>
    <col min="2567" max="2815" width="12.54296875" style="2"/>
    <col min="2816" max="2816" width="7.453125" style="2" customWidth="1"/>
    <col min="2817" max="2817" width="37" style="2" customWidth="1"/>
    <col min="2818" max="2818" width="6.1796875" style="2" customWidth="1"/>
    <col min="2819" max="2819" width="11.26953125" style="2" customWidth="1"/>
    <col min="2820" max="2821" width="12.54296875" style="2"/>
    <col min="2822" max="2822" width="16.453125" style="2" customWidth="1"/>
    <col min="2823" max="3071" width="12.54296875" style="2"/>
    <col min="3072" max="3072" width="7.453125" style="2" customWidth="1"/>
    <col min="3073" max="3073" width="37" style="2" customWidth="1"/>
    <col min="3074" max="3074" width="6.1796875" style="2" customWidth="1"/>
    <col min="3075" max="3075" width="11.26953125" style="2" customWidth="1"/>
    <col min="3076" max="3077" width="12.54296875" style="2"/>
    <col min="3078" max="3078" width="16.453125" style="2" customWidth="1"/>
    <col min="3079" max="3327" width="12.54296875" style="2"/>
    <col min="3328" max="3328" width="7.453125" style="2" customWidth="1"/>
    <col min="3329" max="3329" width="37" style="2" customWidth="1"/>
    <col min="3330" max="3330" width="6.1796875" style="2" customWidth="1"/>
    <col min="3331" max="3331" width="11.26953125" style="2" customWidth="1"/>
    <col min="3332" max="3333" width="12.54296875" style="2"/>
    <col min="3334" max="3334" width="16.453125" style="2" customWidth="1"/>
    <col min="3335" max="3583" width="12.54296875" style="2"/>
    <col min="3584" max="3584" width="7.453125" style="2" customWidth="1"/>
    <col min="3585" max="3585" width="37" style="2" customWidth="1"/>
    <col min="3586" max="3586" width="6.1796875" style="2" customWidth="1"/>
    <col min="3587" max="3587" width="11.26953125" style="2" customWidth="1"/>
    <col min="3588" max="3589" width="12.54296875" style="2"/>
    <col min="3590" max="3590" width="16.453125" style="2" customWidth="1"/>
    <col min="3591" max="3839" width="12.54296875" style="2"/>
    <col min="3840" max="3840" width="7.453125" style="2" customWidth="1"/>
    <col min="3841" max="3841" width="37" style="2" customWidth="1"/>
    <col min="3842" max="3842" width="6.1796875" style="2" customWidth="1"/>
    <col min="3843" max="3843" width="11.26953125" style="2" customWidth="1"/>
    <col min="3844" max="3845" width="12.54296875" style="2"/>
    <col min="3846" max="3846" width="16.453125" style="2" customWidth="1"/>
    <col min="3847" max="4095" width="12.54296875" style="2"/>
    <col min="4096" max="4096" width="7.453125" style="2" customWidth="1"/>
    <col min="4097" max="4097" width="37" style="2" customWidth="1"/>
    <col min="4098" max="4098" width="6.1796875" style="2" customWidth="1"/>
    <col min="4099" max="4099" width="11.26953125" style="2" customWidth="1"/>
    <col min="4100" max="4101" width="12.54296875" style="2"/>
    <col min="4102" max="4102" width="16.453125" style="2" customWidth="1"/>
    <col min="4103" max="4351" width="12.54296875" style="2"/>
    <col min="4352" max="4352" width="7.453125" style="2" customWidth="1"/>
    <col min="4353" max="4353" width="37" style="2" customWidth="1"/>
    <col min="4354" max="4354" width="6.1796875" style="2" customWidth="1"/>
    <col min="4355" max="4355" width="11.26953125" style="2" customWidth="1"/>
    <col min="4356" max="4357" width="12.54296875" style="2"/>
    <col min="4358" max="4358" width="16.453125" style="2" customWidth="1"/>
    <col min="4359" max="4607" width="12.54296875" style="2"/>
    <col min="4608" max="4608" width="7.453125" style="2" customWidth="1"/>
    <col min="4609" max="4609" width="37" style="2" customWidth="1"/>
    <col min="4610" max="4610" width="6.1796875" style="2" customWidth="1"/>
    <col min="4611" max="4611" width="11.26953125" style="2" customWidth="1"/>
    <col min="4612" max="4613" width="12.54296875" style="2"/>
    <col min="4614" max="4614" width="16.453125" style="2" customWidth="1"/>
    <col min="4615" max="4863" width="12.54296875" style="2"/>
    <col min="4864" max="4864" width="7.453125" style="2" customWidth="1"/>
    <col min="4865" max="4865" width="37" style="2" customWidth="1"/>
    <col min="4866" max="4866" width="6.1796875" style="2" customWidth="1"/>
    <col min="4867" max="4867" width="11.26953125" style="2" customWidth="1"/>
    <col min="4868" max="4869" width="12.54296875" style="2"/>
    <col min="4870" max="4870" width="16.453125" style="2" customWidth="1"/>
    <col min="4871" max="5119" width="12.54296875" style="2"/>
    <col min="5120" max="5120" width="7.453125" style="2" customWidth="1"/>
    <col min="5121" max="5121" width="37" style="2" customWidth="1"/>
    <col min="5122" max="5122" width="6.1796875" style="2" customWidth="1"/>
    <col min="5123" max="5123" width="11.26953125" style="2" customWidth="1"/>
    <col min="5124" max="5125" width="12.54296875" style="2"/>
    <col min="5126" max="5126" width="16.453125" style="2" customWidth="1"/>
    <col min="5127" max="5375" width="12.54296875" style="2"/>
    <col min="5376" max="5376" width="7.453125" style="2" customWidth="1"/>
    <col min="5377" max="5377" width="37" style="2" customWidth="1"/>
    <col min="5378" max="5378" width="6.1796875" style="2" customWidth="1"/>
    <col min="5379" max="5379" width="11.26953125" style="2" customWidth="1"/>
    <col min="5380" max="5381" width="12.54296875" style="2"/>
    <col min="5382" max="5382" width="16.453125" style="2" customWidth="1"/>
    <col min="5383" max="5631" width="12.54296875" style="2"/>
    <col min="5632" max="5632" width="7.453125" style="2" customWidth="1"/>
    <col min="5633" max="5633" width="37" style="2" customWidth="1"/>
    <col min="5634" max="5634" width="6.1796875" style="2" customWidth="1"/>
    <col min="5635" max="5635" width="11.26953125" style="2" customWidth="1"/>
    <col min="5636" max="5637" width="12.54296875" style="2"/>
    <col min="5638" max="5638" width="16.453125" style="2" customWidth="1"/>
    <col min="5639" max="5887" width="12.54296875" style="2"/>
    <col min="5888" max="5888" width="7.453125" style="2" customWidth="1"/>
    <col min="5889" max="5889" width="37" style="2" customWidth="1"/>
    <col min="5890" max="5890" width="6.1796875" style="2" customWidth="1"/>
    <col min="5891" max="5891" width="11.26953125" style="2" customWidth="1"/>
    <col min="5892" max="5893" width="12.54296875" style="2"/>
    <col min="5894" max="5894" width="16.453125" style="2" customWidth="1"/>
    <col min="5895" max="6143" width="12.54296875" style="2"/>
    <col min="6144" max="6144" width="7.453125" style="2" customWidth="1"/>
    <col min="6145" max="6145" width="37" style="2" customWidth="1"/>
    <col min="6146" max="6146" width="6.1796875" style="2" customWidth="1"/>
    <col min="6147" max="6147" width="11.26953125" style="2" customWidth="1"/>
    <col min="6148" max="6149" width="12.54296875" style="2"/>
    <col min="6150" max="6150" width="16.453125" style="2" customWidth="1"/>
    <col min="6151" max="6399" width="12.54296875" style="2"/>
    <col min="6400" max="6400" width="7.453125" style="2" customWidth="1"/>
    <col min="6401" max="6401" width="37" style="2" customWidth="1"/>
    <col min="6402" max="6402" width="6.1796875" style="2" customWidth="1"/>
    <col min="6403" max="6403" width="11.26953125" style="2" customWidth="1"/>
    <col min="6404" max="6405" width="12.54296875" style="2"/>
    <col min="6406" max="6406" width="16.453125" style="2" customWidth="1"/>
    <col min="6407" max="6655" width="12.54296875" style="2"/>
    <col min="6656" max="6656" width="7.453125" style="2" customWidth="1"/>
    <col min="6657" max="6657" width="37" style="2" customWidth="1"/>
    <col min="6658" max="6658" width="6.1796875" style="2" customWidth="1"/>
    <col min="6659" max="6659" width="11.26953125" style="2" customWidth="1"/>
    <col min="6660" max="6661" width="12.54296875" style="2"/>
    <col min="6662" max="6662" width="16.453125" style="2" customWidth="1"/>
    <col min="6663" max="6911" width="12.54296875" style="2"/>
    <col min="6912" max="6912" width="7.453125" style="2" customWidth="1"/>
    <col min="6913" max="6913" width="37" style="2" customWidth="1"/>
    <col min="6914" max="6914" width="6.1796875" style="2" customWidth="1"/>
    <col min="6915" max="6915" width="11.26953125" style="2" customWidth="1"/>
    <col min="6916" max="6917" width="12.54296875" style="2"/>
    <col min="6918" max="6918" width="16.453125" style="2" customWidth="1"/>
    <col min="6919" max="7167" width="12.54296875" style="2"/>
    <col min="7168" max="7168" width="7.453125" style="2" customWidth="1"/>
    <col min="7169" max="7169" width="37" style="2" customWidth="1"/>
    <col min="7170" max="7170" width="6.1796875" style="2" customWidth="1"/>
    <col min="7171" max="7171" width="11.26953125" style="2" customWidth="1"/>
    <col min="7172" max="7173" width="12.54296875" style="2"/>
    <col min="7174" max="7174" width="16.453125" style="2" customWidth="1"/>
    <col min="7175" max="7423" width="12.54296875" style="2"/>
    <col min="7424" max="7424" width="7.453125" style="2" customWidth="1"/>
    <col min="7425" max="7425" width="37" style="2" customWidth="1"/>
    <col min="7426" max="7426" width="6.1796875" style="2" customWidth="1"/>
    <col min="7427" max="7427" width="11.26953125" style="2" customWidth="1"/>
    <col min="7428" max="7429" width="12.54296875" style="2"/>
    <col min="7430" max="7430" width="16.453125" style="2" customWidth="1"/>
    <col min="7431" max="7679" width="12.54296875" style="2"/>
    <col min="7680" max="7680" width="7.453125" style="2" customWidth="1"/>
    <col min="7681" max="7681" width="37" style="2" customWidth="1"/>
    <col min="7682" max="7682" width="6.1796875" style="2" customWidth="1"/>
    <col min="7683" max="7683" width="11.26953125" style="2" customWidth="1"/>
    <col min="7684" max="7685" width="12.54296875" style="2"/>
    <col min="7686" max="7686" width="16.453125" style="2" customWidth="1"/>
    <col min="7687" max="7935" width="12.54296875" style="2"/>
    <col min="7936" max="7936" width="7.453125" style="2" customWidth="1"/>
    <col min="7937" max="7937" width="37" style="2" customWidth="1"/>
    <col min="7938" max="7938" width="6.1796875" style="2" customWidth="1"/>
    <col min="7939" max="7939" width="11.26953125" style="2" customWidth="1"/>
    <col min="7940" max="7941" width="12.54296875" style="2"/>
    <col min="7942" max="7942" width="16.453125" style="2" customWidth="1"/>
    <col min="7943" max="8191" width="12.54296875" style="2"/>
    <col min="8192" max="8192" width="7.453125" style="2" customWidth="1"/>
    <col min="8193" max="8193" width="37" style="2" customWidth="1"/>
    <col min="8194" max="8194" width="6.1796875" style="2" customWidth="1"/>
    <col min="8195" max="8195" width="11.26953125" style="2" customWidth="1"/>
    <col min="8196" max="8197" width="12.54296875" style="2"/>
    <col min="8198" max="8198" width="16.453125" style="2" customWidth="1"/>
    <col min="8199" max="8447" width="12.54296875" style="2"/>
    <col min="8448" max="8448" width="7.453125" style="2" customWidth="1"/>
    <col min="8449" max="8449" width="37" style="2" customWidth="1"/>
    <col min="8450" max="8450" width="6.1796875" style="2" customWidth="1"/>
    <col min="8451" max="8451" width="11.26953125" style="2" customWidth="1"/>
    <col min="8452" max="8453" width="12.54296875" style="2"/>
    <col min="8454" max="8454" width="16.453125" style="2" customWidth="1"/>
    <col min="8455" max="8703" width="12.54296875" style="2"/>
    <col min="8704" max="8704" width="7.453125" style="2" customWidth="1"/>
    <col min="8705" max="8705" width="37" style="2" customWidth="1"/>
    <col min="8706" max="8706" width="6.1796875" style="2" customWidth="1"/>
    <col min="8707" max="8707" width="11.26953125" style="2" customWidth="1"/>
    <col min="8708" max="8709" width="12.54296875" style="2"/>
    <col min="8710" max="8710" width="16.453125" style="2" customWidth="1"/>
    <col min="8711" max="8959" width="12.54296875" style="2"/>
    <col min="8960" max="8960" width="7.453125" style="2" customWidth="1"/>
    <col min="8961" max="8961" width="37" style="2" customWidth="1"/>
    <col min="8962" max="8962" width="6.1796875" style="2" customWidth="1"/>
    <col min="8963" max="8963" width="11.26953125" style="2" customWidth="1"/>
    <col min="8964" max="8965" width="12.54296875" style="2"/>
    <col min="8966" max="8966" width="16.453125" style="2" customWidth="1"/>
    <col min="8967" max="9215" width="12.54296875" style="2"/>
    <col min="9216" max="9216" width="7.453125" style="2" customWidth="1"/>
    <col min="9217" max="9217" width="37" style="2" customWidth="1"/>
    <col min="9218" max="9218" width="6.1796875" style="2" customWidth="1"/>
    <col min="9219" max="9219" width="11.26953125" style="2" customWidth="1"/>
    <col min="9220" max="9221" width="12.54296875" style="2"/>
    <col min="9222" max="9222" width="16.453125" style="2" customWidth="1"/>
    <col min="9223" max="9471" width="12.54296875" style="2"/>
    <col min="9472" max="9472" width="7.453125" style="2" customWidth="1"/>
    <col min="9473" max="9473" width="37" style="2" customWidth="1"/>
    <col min="9474" max="9474" width="6.1796875" style="2" customWidth="1"/>
    <col min="9475" max="9475" width="11.26953125" style="2" customWidth="1"/>
    <col min="9476" max="9477" width="12.54296875" style="2"/>
    <col min="9478" max="9478" width="16.453125" style="2" customWidth="1"/>
    <col min="9479" max="9727" width="12.54296875" style="2"/>
    <col min="9728" max="9728" width="7.453125" style="2" customWidth="1"/>
    <col min="9729" max="9729" width="37" style="2" customWidth="1"/>
    <col min="9730" max="9730" width="6.1796875" style="2" customWidth="1"/>
    <col min="9731" max="9731" width="11.26953125" style="2" customWidth="1"/>
    <col min="9732" max="9733" width="12.54296875" style="2"/>
    <col min="9734" max="9734" width="16.453125" style="2" customWidth="1"/>
    <col min="9735" max="9983" width="12.54296875" style="2"/>
    <col min="9984" max="9984" width="7.453125" style="2" customWidth="1"/>
    <col min="9985" max="9985" width="37" style="2" customWidth="1"/>
    <col min="9986" max="9986" width="6.1796875" style="2" customWidth="1"/>
    <col min="9987" max="9987" width="11.26953125" style="2" customWidth="1"/>
    <col min="9988" max="9989" width="12.54296875" style="2"/>
    <col min="9990" max="9990" width="16.453125" style="2" customWidth="1"/>
    <col min="9991" max="10239" width="12.54296875" style="2"/>
    <col min="10240" max="10240" width="7.453125" style="2" customWidth="1"/>
    <col min="10241" max="10241" width="37" style="2" customWidth="1"/>
    <col min="10242" max="10242" width="6.1796875" style="2" customWidth="1"/>
    <col min="10243" max="10243" width="11.26953125" style="2" customWidth="1"/>
    <col min="10244" max="10245" width="12.54296875" style="2"/>
    <col min="10246" max="10246" width="16.453125" style="2" customWidth="1"/>
    <col min="10247" max="10495" width="12.54296875" style="2"/>
    <col min="10496" max="10496" width="7.453125" style="2" customWidth="1"/>
    <col min="10497" max="10497" width="37" style="2" customWidth="1"/>
    <col min="10498" max="10498" width="6.1796875" style="2" customWidth="1"/>
    <col min="10499" max="10499" width="11.26953125" style="2" customWidth="1"/>
    <col min="10500" max="10501" width="12.54296875" style="2"/>
    <col min="10502" max="10502" width="16.453125" style="2" customWidth="1"/>
    <col min="10503" max="10751" width="12.54296875" style="2"/>
    <col min="10752" max="10752" width="7.453125" style="2" customWidth="1"/>
    <col min="10753" max="10753" width="37" style="2" customWidth="1"/>
    <col min="10754" max="10754" width="6.1796875" style="2" customWidth="1"/>
    <col min="10755" max="10755" width="11.26953125" style="2" customWidth="1"/>
    <col min="10756" max="10757" width="12.54296875" style="2"/>
    <col min="10758" max="10758" width="16.453125" style="2" customWidth="1"/>
    <col min="10759" max="11007" width="12.54296875" style="2"/>
    <col min="11008" max="11008" width="7.453125" style="2" customWidth="1"/>
    <col min="11009" max="11009" width="37" style="2" customWidth="1"/>
    <col min="11010" max="11010" width="6.1796875" style="2" customWidth="1"/>
    <col min="11011" max="11011" width="11.26953125" style="2" customWidth="1"/>
    <col min="11012" max="11013" width="12.54296875" style="2"/>
    <col min="11014" max="11014" width="16.453125" style="2" customWidth="1"/>
    <col min="11015" max="11263" width="12.54296875" style="2"/>
    <col min="11264" max="11264" width="7.453125" style="2" customWidth="1"/>
    <col min="11265" max="11265" width="37" style="2" customWidth="1"/>
    <col min="11266" max="11266" width="6.1796875" style="2" customWidth="1"/>
    <col min="11267" max="11267" width="11.26953125" style="2" customWidth="1"/>
    <col min="11268" max="11269" width="12.54296875" style="2"/>
    <col min="11270" max="11270" width="16.453125" style="2" customWidth="1"/>
    <col min="11271" max="11519" width="12.54296875" style="2"/>
    <col min="11520" max="11520" width="7.453125" style="2" customWidth="1"/>
    <col min="11521" max="11521" width="37" style="2" customWidth="1"/>
    <col min="11522" max="11522" width="6.1796875" style="2" customWidth="1"/>
    <col min="11523" max="11523" width="11.26953125" style="2" customWidth="1"/>
    <col min="11524" max="11525" width="12.54296875" style="2"/>
    <col min="11526" max="11526" width="16.453125" style="2" customWidth="1"/>
    <col min="11527" max="11775" width="12.54296875" style="2"/>
    <col min="11776" max="11776" width="7.453125" style="2" customWidth="1"/>
    <col min="11777" max="11777" width="37" style="2" customWidth="1"/>
    <col min="11778" max="11778" width="6.1796875" style="2" customWidth="1"/>
    <col min="11779" max="11779" width="11.26953125" style="2" customWidth="1"/>
    <col min="11780" max="11781" width="12.54296875" style="2"/>
    <col min="11782" max="11782" width="16.453125" style="2" customWidth="1"/>
    <col min="11783" max="12031" width="12.54296875" style="2"/>
    <col min="12032" max="12032" width="7.453125" style="2" customWidth="1"/>
    <col min="12033" max="12033" width="37" style="2" customWidth="1"/>
    <col min="12034" max="12034" width="6.1796875" style="2" customWidth="1"/>
    <col min="12035" max="12035" width="11.26953125" style="2" customWidth="1"/>
    <col min="12036" max="12037" width="12.54296875" style="2"/>
    <col min="12038" max="12038" width="16.453125" style="2" customWidth="1"/>
    <col min="12039" max="12287" width="12.54296875" style="2"/>
    <col min="12288" max="12288" width="7.453125" style="2" customWidth="1"/>
    <col min="12289" max="12289" width="37" style="2" customWidth="1"/>
    <col min="12290" max="12290" width="6.1796875" style="2" customWidth="1"/>
    <col min="12291" max="12291" width="11.26953125" style="2" customWidth="1"/>
    <col min="12292" max="12293" width="12.54296875" style="2"/>
    <col min="12294" max="12294" width="16.453125" style="2" customWidth="1"/>
    <col min="12295" max="12543" width="12.54296875" style="2"/>
    <col min="12544" max="12544" width="7.453125" style="2" customWidth="1"/>
    <col min="12545" max="12545" width="37" style="2" customWidth="1"/>
    <col min="12546" max="12546" width="6.1796875" style="2" customWidth="1"/>
    <col min="12547" max="12547" width="11.26953125" style="2" customWidth="1"/>
    <col min="12548" max="12549" width="12.54296875" style="2"/>
    <col min="12550" max="12550" width="16.453125" style="2" customWidth="1"/>
    <col min="12551" max="12799" width="12.54296875" style="2"/>
    <col min="12800" max="12800" width="7.453125" style="2" customWidth="1"/>
    <col min="12801" max="12801" width="37" style="2" customWidth="1"/>
    <col min="12802" max="12802" width="6.1796875" style="2" customWidth="1"/>
    <col min="12803" max="12803" width="11.26953125" style="2" customWidth="1"/>
    <col min="12804" max="12805" width="12.54296875" style="2"/>
    <col min="12806" max="12806" width="16.453125" style="2" customWidth="1"/>
    <col min="12807" max="13055" width="12.54296875" style="2"/>
    <col min="13056" max="13056" width="7.453125" style="2" customWidth="1"/>
    <col min="13057" max="13057" width="37" style="2" customWidth="1"/>
    <col min="13058" max="13058" width="6.1796875" style="2" customWidth="1"/>
    <col min="13059" max="13059" width="11.26953125" style="2" customWidth="1"/>
    <col min="13060" max="13061" width="12.54296875" style="2"/>
    <col min="13062" max="13062" width="16.453125" style="2" customWidth="1"/>
    <col min="13063" max="13311" width="12.54296875" style="2"/>
    <col min="13312" max="13312" width="7.453125" style="2" customWidth="1"/>
    <col min="13313" max="13313" width="37" style="2" customWidth="1"/>
    <col min="13314" max="13314" width="6.1796875" style="2" customWidth="1"/>
    <col min="13315" max="13315" width="11.26953125" style="2" customWidth="1"/>
    <col min="13316" max="13317" width="12.54296875" style="2"/>
    <col min="13318" max="13318" width="16.453125" style="2" customWidth="1"/>
    <col min="13319" max="13567" width="12.54296875" style="2"/>
    <col min="13568" max="13568" width="7.453125" style="2" customWidth="1"/>
    <col min="13569" max="13569" width="37" style="2" customWidth="1"/>
    <col min="13570" max="13570" width="6.1796875" style="2" customWidth="1"/>
    <col min="13571" max="13571" width="11.26953125" style="2" customWidth="1"/>
    <col min="13572" max="13573" width="12.54296875" style="2"/>
    <col min="13574" max="13574" width="16.453125" style="2" customWidth="1"/>
    <col min="13575" max="13823" width="12.54296875" style="2"/>
    <col min="13824" max="13824" width="7.453125" style="2" customWidth="1"/>
    <col min="13825" max="13825" width="37" style="2" customWidth="1"/>
    <col min="13826" max="13826" width="6.1796875" style="2" customWidth="1"/>
    <col min="13827" max="13827" width="11.26953125" style="2" customWidth="1"/>
    <col min="13828" max="13829" width="12.54296875" style="2"/>
    <col min="13830" max="13830" width="16.453125" style="2" customWidth="1"/>
    <col min="13831" max="14079" width="12.54296875" style="2"/>
    <col min="14080" max="14080" width="7.453125" style="2" customWidth="1"/>
    <col min="14081" max="14081" width="37" style="2" customWidth="1"/>
    <col min="14082" max="14082" width="6.1796875" style="2" customWidth="1"/>
    <col min="14083" max="14083" width="11.26953125" style="2" customWidth="1"/>
    <col min="14084" max="14085" width="12.54296875" style="2"/>
    <col min="14086" max="14086" width="16.453125" style="2" customWidth="1"/>
    <col min="14087" max="14335" width="12.54296875" style="2"/>
    <col min="14336" max="14336" width="7.453125" style="2" customWidth="1"/>
    <col min="14337" max="14337" width="37" style="2" customWidth="1"/>
    <col min="14338" max="14338" width="6.1796875" style="2" customWidth="1"/>
    <col min="14339" max="14339" width="11.26953125" style="2" customWidth="1"/>
    <col min="14340" max="14341" width="12.54296875" style="2"/>
    <col min="14342" max="14342" width="16.453125" style="2" customWidth="1"/>
    <col min="14343" max="14591" width="12.54296875" style="2"/>
    <col min="14592" max="14592" width="7.453125" style="2" customWidth="1"/>
    <col min="14593" max="14593" width="37" style="2" customWidth="1"/>
    <col min="14594" max="14594" width="6.1796875" style="2" customWidth="1"/>
    <col min="14595" max="14595" width="11.26953125" style="2" customWidth="1"/>
    <col min="14596" max="14597" width="12.54296875" style="2"/>
    <col min="14598" max="14598" width="16.453125" style="2" customWidth="1"/>
    <col min="14599" max="14847" width="12.54296875" style="2"/>
    <col min="14848" max="14848" width="7.453125" style="2" customWidth="1"/>
    <col min="14849" max="14849" width="37" style="2" customWidth="1"/>
    <col min="14850" max="14850" width="6.1796875" style="2" customWidth="1"/>
    <col min="14851" max="14851" width="11.26953125" style="2" customWidth="1"/>
    <col min="14852" max="14853" width="12.54296875" style="2"/>
    <col min="14854" max="14854" width="16.453125" style="2" customWidth="1"/>
    <col min="14855" max="15103" width="12.54296875" style="2"/>
    <col min="15104" max="15104" width="7.453125" style="2" customWidth="1"/>
    <col min="15105" max="15105" width="37" style="2" customWidth="1"/>
    <col min="15106" max="15106" width="6.1796875" style="2" customWidth="1"/>
    <col min="15107" max="15107" width="11.26953125" style="2" customWidth="1"/>
    <col min="15108" max="15109" width="12.54296875" style="2"/>
    <col min="15110" max="15110" width="16.453125" style="2" customWidth="1"/>
    <col min="15111" max="15359" width="12.54296875" style="2"/>
    <col min="15360" max="15360" width="7.453125" style="2" customWidth="1"/>
    <col min="15361" max="15361" width="37" style="2" customWidth="1"/>
    <col min="15362" max="15362" width="6.1796875" style="2" customWidth="1"/>
    <col min="15363" max="15363" width="11.26953125" style="2" customWidth="1"/>
    <col min="15364" max="15365" width="12.54296875" style="2"/>
    <col min="15366" max="15366" width="16.453125" style="2" customWidth="1"/>
    <col min="15367" max="15615" width="12.54296875" style="2"/>
    <col min="15616" max="15616" width="7.453125" style="2" customWidth="1"/>
    <col min="15617" max="15617" width="37" style="2" customWidth="1"/>
    <col min="15618" max="15618" width="6.1796875" style="2" customWidth="1"/>
    <col min="15619" max="15619" width="11.26953125" style="2" customWidth="1"/>
    <col min="15620" max="15621" width="12.54296875" style="2"/>
    <col min="15622" max="15622" width="16.453125" style="2" customWidth="1"/>
    <col min="15623" max="15871" width="12.54296875" style="2"/>
    <col min="15872" max="15872" width="7.453125" style="2" customWidth="1"/>
    <col min="15873" max="15873" width="37" style="2" customWidth="1"/>
    <col min="15874" max="15874" width="6.1796875" style="2" customWidth="1"/>
    <col min="15875" max="15875" width="11.26953125" style="2" customWidth="1"/>
    <col min="15876" max="15877" width="12.54296875" style="2"/>
    <col min="15878" max="15878" width="16.453125" style="2" customWidth="1"/>
    <col min="15879" max="16127" width="12.54296875" style="2"/>
    <col min="16128" max="16128" width="7.453125" style="2" customWidth="1"/>
    <col min="16129" max="16129" width="37" style="2" customWidth="1"/>
    <col min="16130" max="16130" width="6.1796875" style="2" customWidth="1"/>
    <col min="16131" max="16131" width="11.26953125" style="2" customWidth="1"/>
    <col min="16132" max="16133" width="12.54296875" style="2"/>
    <col min="16134" max="16134" width="16.453125" style="2" customWidth="1"/>
    <col min="16135" max="16384" width="12.54296875" style="2"/>
  </cols>
  <sheetData>
    <row r="1" spans="1:40" s="1" customFormat="1" ht="14.5" x14ac:dyDescent="0.35">
      <c r="A1" s="83" t="s">
        <v>85</v>
      </c>
      <c r="B1" s="84"/>
      <c r="C1" s="84"/>
      <c r="D1" s="84"/>
      <c r="E1" s="84"/>
      <c r="F1" s="84"/>
    </row>
    <row r="2" spans="1:40" s="1" customFormat="1" ht="14.5" x14ac:dyDescent="0.35">
      <c r="A2" s="82" t="s">
        <v>87</v>
      </c>
      <c r="B2" s="82"/>
      <c r="C2" s="82"/>
      <c r="D2" s="82"/>
      <c r="E2" s="82"/>
      <c r="F2" s="82"/>
    </row>
    <row r="3" spans="1:40" s="1" customFormat="1" ht="14.5" x14ac:dyDescent="0.35">
      <c r="A3" s="81"/>
      <c r="B3" s="81"/>
      <c r="C3" s="81"/>
      <c r="D3" s="81"/>
      <c r="E3" s="81"/>
      <c r="F3" s="81"/>
    </row>
    <row r="4" spans="1:40" s="1" customFormat="1" ht="14.5" x14ac:dyDescent="0.35">
      <c r="A4" s="92" t="s">
        <v>79</v>
      </c>
      <c r="B4" s="90"/>
      <c r="C4" s="90"/>
      <c r="D4" s="90"/>
      <c r="E4" s="90"/>
      <c r="F4" s="90"/>
    </row>
    <row r="5" spans="1:40" s="1" customFormat="1" ht="14.5" x14ac:dyDescent="0.35">
      <c r="A5" s="79"/>
      <c r="B5" s="79"/>
      <c r="C5" s="79"/>
      <c r="D5" s="79"/>
      <c r="E5" s="79"/>
      <c r="F5" s="79"/>
    </row>
    <row r="6" spans="1:40" s="1" customFormat="1" ht="14.5" x14ac:dyDescent="0.35">
      <c r="A6" s="82" t="s">
        <v>80</v>
      </c>
      <c r="B6" s="82"/>
      <c r="C6" s="82"/>
      <c r="D6" s="82"/>
      <c r="E6" s="82"/>
      <c r="F6" s="82"/>
    </row>
    <row r="7" spans="1:40" s="1" customFormat="1" ht="14.5" x14ac:dyDescent="0.35">
      <c r="A7" s="81"/>
      <c r="B7" s="81"/>
      <c r="C7" s="81"/>
      <c r="D7" s="81"/>
      <c r="E7" s="81"/>
      <c r="F7" s="81"/>
    </row>
    <row r="8" spans="1:40" s="1" customFormat="1" ht="44.25" customHeight="1" x14ac:dyDescent="0.35">
      <c r="A8" s="91" t="s">
        <v>86</v>
      </c>
      <c r="B8" s="91"/>
      <c r="C8" s="91"/>
      <c r="D8" s="91"/>
      <c r="E8" s="91"/>
      <c r="F8" s="91"/>
    </row>
    <row r="9" spans="1:40" s="1" customFormat="1" ht="14.5" x14ac:dyDescent="0.35">
      <c r="A9" s="80"/>
      <c r="B9" s="80"/>
      <c r="C9" s="80"/>
      <c r="D9" s="80"/>
      <c r="E9" s="80"/>
      <c r="F9" s="80"/>
    </row>
    <row r="10" spans="1:40" s="1" customFormat="1" ht="14.5" x14ac:dyDescent="0.35">
      <c r="A10" s="82" t="s">
        <v>81</v>
      </c>
      <c r="B10" s="82"/>
      <c r="C10" s="82"/>
      <c r="D10" s="82"/>
      <c r="E10" s="82"/>
      <c r="F10" s="82"/>
    </row>
    <row r="11" spans="1:40" ht="16" thickBot="1" x14ac:dyDescent="0.4">
      <c r="A11" s="61"/>
      <c r="B11" s="62"/>
      <c r="C11" s="62"/>
      <c r="D11" s="62"/>
      <c r="E11" s="63"/>
      <c r="F11" s="63"/>
    </row>
    <row r="12" spans="1:40" x14ac:dyDescent="0.35">
      <c r="A12" s="57" t="s">
        <v>0</v>
      </c>
      <c r="B12" s="58" t="s">
        <v>1</v>
      </c>
      <c r="C12" s="59" t="s">
        <v>2</v>
      </c>
      <c r="D12" s="60" t="s">
        <v>3</v>
      </c>
      <c r="E12" s="59" t="s">
        <v>4</v>
      </c>
      <c r="F12" s="60" t="s">
        <v>5</v>
      </c>
    </row>
    <row r="13" spans="1:40" s="4" customFormat="1" ht="16" thickBot="1" x14ac:dyDescent="0.4">
      <c r="A13" s="26">
        <v>1</v>
      </c>
      <c r="B13" s="15" t="s">
        <v>10</v>
      </c>
      <c r="C13" s="14"/>
      <c r="D13" s="9"/>
      <c r="E13" s="9"/>
      <c r="F13" s="69"/>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row>
    <row r="14" spans="1:40" ht="16" thickBot="1" x14ac:dyDescent="0.4">
      <c r="A14" s="75">
        <f>1+0.1</f>
        <v>1.1000000000000001</v>
      </c>
      <c r="B14" s="25" t="s">
        <v>11</v>
      </c>
      <c r="C14" s="31" t="s">
        <v>12</v>
      </c>
      <c r="D14" s="72">
        <v>1</v>
      </c>
      <c r="E14" s="33"/>
      <c r="F14" s="34">
        <f>D14*E14</f>
        <v>0</v>
      </c>
    </row>
    <row r="15" spans="1:40" x14ac:dyDescent="0.35">
      <c r="A15" s="93">
        <v>1.2</v>
      </c>
      <c r="B15" s="94" t="s">
        <v>88</v>
      </c>
      <c r="C15" s="95" t="s">
        <v>12</v>
      </c>
      <c r="D15" s="96">
        <v>1</v>
      </c>
      <c r="E15" s="97"/>
      <c r="F15" s="34">
        <f>D15*E15</f>
        <v>0</v>
      </c>
    </row>
    <row r="16" spans="1:40" x14ac:dyDescent="0.35">
      <c r="A16" s="76">
        <f>A15+0.1</f>
        <v>1.3</v>
      </c>
      <c r="B16" s="24" t="s">
        <v>13</v>
      </c>
      <c r="C16" s="35" t="s">
        <v>12</v>
      </c>
      <c r="D16" s="73">
        <v>1</v>
      </c>
      <c r="E16" s="37"/>
      <c r="F16" s="38">
        <f t="shared" ref="F16:F22" si="0">D16*E16</f>
        <v>0</v>
      </c>
    </row>
    <row r="17" spans="1:40" x14ac:dyDescent="0.35">
      <c r="A17" s="76">
        <f t="shared" ref="A17:A22" si="1">A16+0.1</f>
        <v>1.4000000000000001</v>
      </c>
      <c r="B17" s="24" t="s">
        <v>14</v>
      </c>
      <c r="C17" s="35" t="s">
        <v>12</v>
      </c>
      <c r="D17" s="73">
        <v>1</v>
      </c>
      <c r="E17" s="37"/>
      <c r="F17" s="38">
        <f t="shared" si="0"/>
        <v>0</v>
      </c>
    </row>
    <row r="18" spans="1:40" x14ac:dyDescent="0.35">
      <c r="A18" s="76">
        <f t="shared" si="1"/>
        <v>1.5000000000000002</v>
      </c>
      <c r="B18" s="24" t="s">
        <v>89</v>
      </c>
      <c r="C18" s="35" t="s">
        <v>12</v>
      </c>
      <c r="D18" s="73">
        <v>1</v>
      </c>
      <c r="E18" s="37"/>
      <c r="F18" s="38">
        <f t="shared" si="0"/>
        <v>0</v>
      </c>
    </row>
    <row r="19" spans="1:40" ht="26.5" x14ac:dyDescent="0.35">
      <c r="A19" s="76">
        <f>A18+0.1</f>
        <v>1.6000000000000003</v>
      </c>
      <c r="B19" s="24" t="s">
        <v>15</v>
      </c>
      <c r="C19" s="35" t="s">
        <v>12</v>
      </c>
      <c r="D19" s="73">
        <v>1</v>
      </c>
      <c r="E19" s="37"/>
      <c r="F19" s="38">
        <f t="shared" si="0"/>
        <v>0</v>
      </c>
    </row>
    <row r="20" spans="1:40" x14ac:dyDescent="0.35">
      <c r="A20" s="76">
        <f t="shared" si="1"/>
        <v>1.7000000000000004</v>
      </c>
      <c r="B20" s="24" t="s">
        <v>16</v>
      </c>
      <c r="C20" s="35" t="s">
        <v>12</v>
      </c>
      <c r="D20" s="73">
        <v>1</v>
      </c>
      <c r="E20" s="37"/>
      <c r="F20" s="38">
        <f>D20*E20</f>
        <v>0</v>
      </c>
    </row>
    <row r="21" spans="1:40" x14ac:dyDescent="0.35">
      <c r="A21" s="76">
        <f t="shared" si="1"/>
        <v>1.8000000000000005</v>
      </c>
      <c r="B21" s="24" t="s">
        <v>17</v>
      </c>
      <c r="C21" s="35" t="s">
        <v>12</v>
      </c>
      <c r="D21" s="73">
        <v>1</v>
      </c>
      <c r="E21" s="37"/>
      <c r="F21" s="38">
        <f t="shared" si="0"/>
        <v>0</v>
      </c>
    </row>
    <row r="22" spans="1:40" ht="16" thickBot="1" x14ac:dyDescent="0.4">
      <c r="A22" s="76">
        <f t="shared" si="1"/>
        <v>1.9000000000000006</v>
      </c>
      <c r="B22" s="24" t="s">
        <v>90</v>
      </c>
      <c r="C22" s="35" t="s">
        <v>12</v>
      </c>
      <c r="D22" s="73">
        <v>1</v>
      </c>
      <c r="E22" s="37"/>
      <c r="F22" s="38">
        <f t="shared" si="0"/>
        <v>0</v>
      </c>
    </row>
    <row r="23" spans="1:40" ht="16" thickBot="1" x14ac:dyDescent="0.4">
      <c r="A23" s="29"/>
      <c r="B23" s="22" t="s">
        <v>20</v>
      </c>
      <c r="C23" s="39"/>
      <c r="D23" s="40"/>
      <c r="E23" s="41"/>
      <c r="F23" s="42">
        <f>SUM(F14:F22)</f>
        <v>0</v>
      </c>
    </row>
    <row r="24" spans="1:40" ht="16" thickBot="1" x14ac:dyDescent="0.4">
      <c r="A24" s="27" t="s">
        <v>6</v>
      </c>
      <c r="B24" s="16" t="s">
        <v>18</v>
      </c>
      <c r="C24" s="16"/>
      <c r="D24" s="71"/>
      <c r="E24" s="16"/>
      <c r="F24" s="70"/>
    </row>
    <row r="25" spans="1:40" x14ac:dyDescent="0.35">
      <c r="A25" s="76">
        <f>2+0.1</f>
        <v>2.1</v>
      </c>
      <c r="B25" s="25" t="s">
        <v>21</v>
      </c>
      <c r="C25" s="31" t="s">
        <v>25</v>
      </c>
      <c r="D25" s="32">
        <v>0</v>
      </c>
      <c r="E25" s="33"/>
      <c r="F25" s="34">
        <f>D25*E25</f>
        <v>0</v>
      </c>
    </row>
    <row r="26" spans="1:40" x14ac:dyDescent="0.35">
      <c r="A26" s="76">
        <f>A25+0.1</f>
        <v>2.2000000000000002</v>
      </c>
      <c r="B26" s="24" t="s">
        <v>22</v>
      </c>
      <c r="C26" s="35" t="s">
        <v>26</v>
      </c>
      <c r="D26" s="73">
        <v>0</v>
      </c>
      <c r="E26" s="37"/>
      <c r="F26" s="38">
        <f t="shared" ref="F26:F29" si="2">D26*E26</f>
        <v>0</v>
      </c>
    </row>
    <row r="27" spans="1:40" x14ac:dyDescent="0.35">
      <c r="A27" s="76">
        <f>A26+0.1</f>
        <v>2.3000000000000003</v>
      </c>
      <c r="B27" s="24" t="s">
        <v>23</v>
      </c>
      <c r="C27" s="35" t="s">
        <v>25</v>
      </c>
      <c r="D27" s="36">
        <v>4665</v>
      </c>
      <c r="E27" s="37"/>
      <c r="F27" s="38">
        <f t="shared" si="2"/>
        <v>0</v>
      </c>
    </row>
    <row r="28" spans="1:40" x14ac:dyDescent="0.35">
      <c r="A28" s="76">
        <f>A27+0.1</f>
        <v>2.4000000000000004</v>
      </c>
      <c r="B28" s="24" t="s">
        <v>24</v>
      </c>
      <c r="C28" s="35" t="s">
        <v>25</v>
      </c>
      <c r="D28" s="36">
        <v>4665</v>
      </c>
      <c r="E28" s="37"/>
      <c r="F28" s="38">
        <f t="shared" si="2"/>
        <v>0</v>
      </c>
    </row>
    <row r="29" spans="1:40" ht="16" thickBot="1" x14ac:dyDescent="0.4">
      <c r="A29" s="76">
        <f>A28+0.1</f>
        <v>2.5000000000000004</v>
      </c>
      <c r="B29" s="24" t="s">
        <v>27</v>
      </c>
      <c r="C29" s="35" t="s">
        <v>28</v>
      </c>
      <c r="D29" s="36">
        <v>349.875</v>
      </c>
      <c r="E29" s="37"/>
      <c r="F29" s="38">
        <f t="shared" si="2"/>
        <v>0</v>
      </c>
    </row>
    <row r="30" spans="1:40" s="5" customFormat="1" ht="16" thickBot="1" x14ac:dyDescent="0.4">
      <c r="A30" s="29"/>
      <c r="B30" s="22" t="s">
        <v>19</v>
      </c>
      <c r="C30" s="39"/>
      <c r="D30" s="40"/>
      <c r="E30" s="41"/>
      <c r="F30" s="42">
        <f>SUM(F25:F29)</f>
        <v>0</v>
      </c>
    </row>
    <row r="31" spans="1:40" s="4" customFormat="1" ht="16" thickBot="1" x14ac:dyDescent="0.4">
      <c r="A31" s="27">
        <v>3</v>
      </c>
      <c r="B31" s="16" t="s">
        <v>29</v>
      </c>
      <c r="C31" s="16"/>
      <c r="D31" s="71"/>
      <c r="E31" s="16"/>
      <c r="F31" s="70"/>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1:40" x14ac:dyDescent="0.35">
      <c r="A32" s="76">
        <f>3+0.1</f>
        <v>3.1</v>
      </c>
      <c r="B32" s="25" t="s">
        <v>30</v>
      </c>
      <c r="C32" s="31" t="s">
        <v>31</v>
      </c>
      <c r="D32" s="32">
        <v>67</v>
      </c>
      <c r="E32" s="33"/>
      <c r="F32" s="34">
        <f>D32*E32</f>
        <v>0</v>
      </c>
    </row>
    <row r="33" spans="1:6" ht="27" thickBot="1" x14ac:dyDescent="0.4">
      <c r="A33" s="76">
        <f>A32+0.1</f>
        <v>3.2</v>
      </c>
      <c r="B33" s="24" t="s">
        <v>32</v>
      </c>
      <c r="C33" s="35" t="s">
        <v>31</v>
      </c>
      <c r="D33" s="36">
        <v>305.10000000000002</v>
      </c>
      <c r="E33" s="37"/>
      <c r="F33" s="38">
        <f t="shared" ref="F33:F76" si="3">D33*E33</f>
        <v>0</v>
      </c>
    </row>
    <row r="34" spans="1:6" ht="16" thickBot="1" x14ac:dyDescent="0.4">
      <c r="A34" s="29"/>
      <c r="B34" s="22" t="s">
        <v>33</v>
      </c>
      <c r="C34" s="39"/>
      <c r="D34" s="40"/>
      <c r="E34" s="41"/>
      <c r="F34" s="42">
        <f>SUM(F32:F33)</f>
        <v>0</v>
      </c>
    </row>
    <row r="35" spans="1:6" x14ac:dyDescent="0.35">
      <c r="A35" s="27">
        <v>4</v>
      </c>
      <c r="B35" s="16" t="s">
        <v>34</v>
      </c>
      <c r="C35" s="16"/>
      <c r="D35" s="71"/>
      <c r="E35" s="16"/>
      <c r="F35" s="70"/>
    </row>
    <row r="36" spans="1:6" x14ac:dyDescent="0.35">
      <c r="A36" s="76">
        <f>4+0.1</f>
        <v>4.0999999999999996</v>
      </c>
      <c r="B36" s="24" t="s">
        <v>35</v>
      </c>
      <c r="C36" s="35" t="s">
        <v>36</v>
      </c>
      <c r="D36" s="36">
        <v>205</v>
      </c>
      <c r="E36" s="37"/>
      <c r="F36" s="38">
        <f t="shared" si="3"/>
        <v>0</v>
      </c>
    </row>
    <row r="37" spans="1:6" x14ac:dyDescent="0.35">
      <c r="A37" s="78">
        <f>A36+0.1</f>
        <v>4.1999999999999993</v>
      </c>
      <c r="B37" s="10" t="s">
        <v>37</v>
      </c>
      <c r="C37" s="35" t="s">
        <v>36</v>
      </c>
      <c r="D37" s="36">
        <v>2040</v>
      </c>
      <c r="E37" s="37"/>
      <c r="F37" s="38">
        <f t="shared" ref="F37:F44" si="4">D37*E37</f>
        <v>0</v>
      </c>
    </row>
    <row r="38" spans="1:6" x14ac:dyDescent="0.35">
      <c r="A38" s="78">
        <f>A37+0.1</f>
        <v>4.2999999999999989</v>
      </c>
      <c r="B38" s="10" t="s">
        <v>38</v>
      </c>
      <c r="C38" s="35" t="s">
        <v>25</v>
      </c>
      <c r="D38" s="36">
        <v>4665</v>
      </c>
      <c r="E38" s="43"/>
      <c r="F38" s="38">
        <f t="shared" si="4"/>
        <v>0</v>
      </c>
    </row>
    <row r="39" spans="1:6" ht="16" thickBot="1" x14ac:dyDescent="0.4">
      <c r="A39" s="78">
        <f>A38+0.1</f>
        <v>4.3999999999999986</v>
      </c>
      <c r="B39" s="10" t="s">
        <v>39</v>
      </c>
      <c r="C39" s="35" t="s">
        <v>31</v>
      </c>
      <c r="D39" s="36">
        <v>51.5</v>
      </c>
      <c r="E39" s="43"/>
      <c r="F39" s="38">
        <f t="shared" si="4"/>
        <v>0</v>
      </c>
    </row>
    <row r="40" spans="1:6" ht="16" thickBot="1" x14ac:dyDescent="0.4">
      <c r="A40" s="29"/>
      <c r="B40" s="22" t="s">
        <v>40</v>
      </c>
      <c r="C40" s="39"/>
      <c r="D40" s="40"/>
      <c r="E40" s="41"/>
      <c r="F40" s="42">
        <f>SUM(F36:F39)</f>
        <v>0</v>
      </c>
    </row>
    <row r="41" spans="1:6" x14ac:dyDescent="0.35">
      <c r="A41" s="27">
        <v>5</v>
      </c>
      <c r="B41" s="16" t="s">
        <v>41</v>
      </c>
      <c r="C41" s="16"/>
      <c r="D41" s="71"/>
      <c r="E41" s="16"/>
      <c r="F41" s="70"/>
    </row>
    <row r="42" spans="1:6" ht="26.5" x14ac:dyDescent="0.35">
      <c r="A42" s="78">
        <f>5+0.1</f>
        <v>5.0999999999999996</v>
      </c>
      <c r="B42" s="24" t="s">
        <v>42</v>
      </c>
      <c r="C42" s="35" t="s">
        <v>36</v>
      </c>
      <c r="D42" s="36">
        <v>76.25</v>
      </c>
      <c r="E42" s="43"/>
      <c r="F42" s="38">
        <f>D42*E42</f>
        <v>0</v>
      </c>
    </row>
    <row r="43" spans="1:6" x14ac:dyDescent="0.35">
      <c r="A43" s="78">
        <f>A42+0.1</f>
        <v>5.1999999999999993</v>
      </c>
      <c r="B43" s="24" t="s">
        <v>43</v>
      </c>
      <c r="C43" s="35" t="s">
        <v>25</v>
      </c>
      <c r="D43" s="36">
        <v>305</v>
      </c>
      <c r="E43" s="43"/>
      <c r="F43" s="38">
        <f t="shared" si="4"/>
        <v>0</v>
      </c>
    </row>
    <row r="44" spans="1:6" ht="16" thickBot="1" x14ac:dyDescent="0.4">
      <c r="A44" s="78">
        <f>A43+0.1</f>
        <v>5.2999999999999989</v>
      </c>
      <c r="B44" s="24" t="s">
        <v>83</v>
      </c>
      <c r="C44" s="35" t="s">
        <v>44</v>
      </c>
      <c r="D44" s="36">
        <v>305</v>
      </c>
      <c r="E44" s="43"/>
      <c r="F44" s="38">
        <f t="shared" si="4"/>
        <v>0</v>
      </c>
    </row>
    <row r="45" spans="1:6" ht="16" thickBot="1" x14ac:dyDescent="0.4">
      <c r="A45" s="29"/>
      <c r="B45" s="22" t="s">
        <v>45</v>
      </c>
      <c r="C45" s="39"/>
      <c r="D45" s="40"/>
      <c r="E45" s="41"/>
      <c r="F45" s="42">
        <f>SUM(F42:F44)</f>
        <v>0</v>
      </c>
    </row>
    <row r="46" spans="1:6" x14ac:dyDescent="0.35">
      <c r="A46" s="27">
        <v>6</v>
      </c>
      <c r="B46" s="16" t="s">
        <v>84</v>
      </c>
      <c r="C46" s="16"/>
      <c r="D46" s="71"/>
      <c r="E46" s="16"/>
      <c r="F46" s="70"/>
    </row>
    <row r="47" spans="1:6" ht="26.5" x14ac:dyDescent="0.35">
      <c r="A47" s="78">
        <f>6+0.1</f>
        <v>6.1</v>
      </c>
      <c r="B47" s="24" t="s">
        <v>46</v>
      </c>
      <c r="C47" s="44" t="s">
        <v>44</v>
      </c>
      <c r="D47" s="45">
        <v>65.899999999999991</v>
      </c>
      <c r="E47" s="43"/>
      <c r="F47" s="38">
        <f>D47*E47</f>
        <v>0</v>
      </c>
    </row>
    <row r="48" spans="1:6" ht="26.5" x14ac:dyDescent="0.35">
      <c r="A48" s="78">
        <f t="shared" ref="A48:A55" si="5">A47+0.1</f>
        <v>6.1999999999999993</v>
      </c>
      <c r="B48" s="24" t="s">
        <v>47</v>
      </c>
      <c r="C48" s="44" t="s">
        <v>44</v>
      </c>
      <c r="D48" s="45">
        <v>177.7</v>
      </c>
      <c r="E48" s="43"/>
      <c r="F48" s="38">
        <f t="shared" ref="F48:F54" si="6">D48*E48</f>
        <v>0</v>
      </c>
    </row>
    <row r="49" spans="1:6" ht="26.5" x14ac:dyDescent="0.35">
      <c r="A49" s="78">
        <f t="shared" si="5"/>
        <v>6.2999999999999989</v>
      </c>
      <c r="B49" s="24" t="s">
        <v>48</v>
      </c>
      <c r="C49" s="44" t="s">
        <v>44</v>
      </c>
      <c r="D49" s="45">
        <v>224.00000000000003</v>
      </c>
      <c r="E49" s="43"/>
      <c r="F49" s="38">
        <f t="shared" si="6"/>
        <v>0</v>
      </c>
    </row>
    <row r="50" spans="1:6" x14ac:dyDescent="0.35">
      <c r="A50" s="78">
        <f t="shared" si="5"/>
        <v>6.3999999999999986</v>
      </c>
      <c r="B50" s="24" t="s">
        <v>49</v>
      </c>
      <c r="C50" s="44" t="s">
        <v>26</v>
      </c>
      <c r="D50" s="74">
        <v>9</v>
      </c>
      <c r="E50" s="43"/>
      <c r="F50" s="38">
        <f t="shared" si="6"/>
        <v>0</v>
      </c>
    </row>
    <row r="51" spans="1:6" x14ac:dyDescent="0.35">
      <c r="A51" s="78">
        <f t="shared" si="5"/>
        <v>6.4999999999999982</v>
      </c>
      <c r="B51" s="24" t="s">
        <v>50</v>
      </c>
      <c r="C51" s="44" t="s">
        <v>26</v>
      </c>
      <c r="D51" s="74">
        <v>8</v>
      </c>
      <c r="E51" s="43"/>
      <c r="F51" s="38">
        <f t="shared" si="6"/>
        <v>0</v>
      </c>
    </row>
    <row r="52" spans="1:6" x14ac:dyDescent="0.35">
      <c r="A52" s="78">
        <f t="shared" si="5"/>
        <v>6.5999999999999979</v>
      </c>
      <c r="B52" s="24" t="s">
        <v>51</v>
      </c>
      <c r="C52" s="44" t="s">
        <v>26</v>
      </c>
      <c r="D52" s="74">
        <v>1</v>
      </c>
      <c r="E52" s="43"/>
      <c r="F52" s="38">
        <f t="shared" si="6"/>
        <v>0</v>
      </c>
    </row>
    <row r="53" spans="1:6" x14ac:dyDescent="0.35">
      <c r="A53" s="78">
        <f t="shared" si="5"/>
        <v>6.6999999999999975</v>
      </c>
      <c r="B53" s="24" t="s">
        <v>52</v>
      </c>
      <c r="C53" s="44" t="s">
        <v>26</v>
      </c>
      <c r="D53" s="74">
        <v>1</v>
      </c>
      <c r="E53" s="43"/>
      <c r="F53" s="38">
        <f t="shared" si="6"/>
        <v>0</v>
      </c>
    </row>
    <row r="54" spans="1:6" x14ac:dyDescent="0.35">
      <c r="A54" s="78">
        <f t="shared" si="5"/>
        <v>6.7999999999999972</v>
      </c>
      <c r="B54" s="24" t="s">
        <v>53</v>
      </c>
      <c r="C54" s="44" t="s">
        <v>26</v>
      </c>
      <c r="D54" s="74">
        <v>1</v>
      </c>
      <c r="E54" s="43"/>
      <c r="F54" s="38">
        <f t="shared" si="6"/>
        <v>0</v>
      </c>
    </row>
    <row r="55" spans="1:6" x14ac:dyDescent="0.35">
      <c r="A55" s="78">
        <f t="shared" si="5"/>
        <v>6.8999999999999968</v>
      </c>
      <c r="B55" s="24" t="s">
        <v>54</v>
      </c>
      <c r="C55" s="44" t="s">
        <v>25</v>
      </c>
      <c r="D55" s="45">
        <v>1171</v>
      </c>
      <c r="E55" s="43"/>
      <c r="F55" s="38">
        <f>D55*E55</f>
        <v>0</v>
      </c>
    </row>
    <row r="56" spans="1:6" ht="16" thickBot="1" x14ac:dyDescent="0.4">
      <c r="A56" s="77">
        <v>6.1</v>
      </c>
      <c r="B56" s="24" t="s">
        <v>55</v>
      </c>
      <c r="C56" s="44" t="s">
        <v>12</v>
      </c>
      <c r="D56" s="74">
        <v>1</v>
      </c>
      <c r="E56" s="43"/>
      <c r="F56" s="38">
        <f>D56*E56</f>
        <v>0</v>
      </c>
    </row>
    <row r="57" spans="1:6" ht="16" thickBot="1" x14ac:dyDescent="0.4">
      <c r="A57" s="29"/>
      <c r="B57" s="22" t="s">
        <v>56</v>
      </c>
      <c r="C57" s="39"/>
      <c r="D57" s="40"/>
      <c r="E57" s="41"/>
      <c r="F57" s="42">
        <f>SUM(F47:F56)</f>
        <v>0</v>
      </c>
    </row>
    <row r="58" spans="1:6" x14ac:dyDescent="0.35">
      <c r="A58" s="27">
        <v>7</v>
      </c>
      <c r="B58" s="16" t="s">
        <v>57</v>
      </c>
      <c r="C58" s="16"/>
      <c r="D58" s="71"/>
      <c r="E58" s="16"/>
      <c r="F58" s="70"/>
    </row>
    <row r="59" spans="1:6" ht="26.5" x14ac:dyDescent="0.35">
      <c r="A59" s="78">
        <f>7+0.1</f>
        <v>7.1</v>
      </c>
      <c r="B59" s="24" t="s">
        <v>58</v>
      </c>
      <c r="C59" s="35" t="s">
        <v>44</v>
      </c>
      <c r="D59" s="36">
        <v>123.80000000000001</v>
      </c>
      <c r="E59" s="43"/>
      <c r="F59" s="38">
        <f>D59*E59</f>
        <v>0</v>
      </c>
    </row>
    <row r="60" spans="1:6" x14ac:dyDescent="0.35">
      <c r="A60" s="78">
        <f t="shared" ref="A60:A67" si="7">A59+0.1</f>
        <v>7.1999999999999993</v>
      </c>
      <c r="B60" s="24" t="s">
        <v>59</v>
      </c>
      <c r="C60" s="35" t="s">
        <v>44</v>
      </c>
      <c r="D60" s="36">
        <v>123.80000000000001</v>
      </c>
      <c r="E60" s="43"/>
      <c r="F60" s="38">
        <f t="shared" ref="F60:F68" si="8">D60*E60</f>
        <v>0</v>
      </c>
    </row>
    <row r="61" spans="1:6" x14ac:dyDescent="0.35">
      <c r="A61" s="78">
        <f t="shared" si="7"/>
        <v>7.2999999999999989</v>
      </c>
      <c r="B61" s="24" t="s">
        <v>60</v>
      </c>
      <c r="C61" s="35" t="s">
        <v>26</v>
      </c>
      <c r="D61" s="73">
        <v>2</v>
      </c>
      <c r="E61" s="43"/>
      <c r="F61" s="38">
        <f t="shared" si="8"/>
        <v>0</v>
      </c>
    </row>
    <row r="62" spans="1:6" x14ac:dyDescent="0.35">
      <c r="A62" s="78">
        <f t="shared" si="7"/>
        <v>7.3999999999999986</v>
      </c>
      <c r="B62" s="24" t="s">
        <v>61</v>
      </c>
      <c r="C62" s="35" t="s">
        <v>44</v>
      </c>
      <c r="D62" s="73">
        <v>3</v>
      </c>
      <c r="E62" s="43"/>
      <c r="F62" s="38">
        <f t="shared" si="8"/>
        <v>0</v>
      </c>
    </row>
    <row r="63" spans="1:6" x14ac:dyDescent="0.35">
      <c r="A63" s="78">
        <f t="shared" si="7"/>
        <v>7.4999999999999982</v>
      </c>
      <c r="B63" s="24" t="s">
        <v>62</v>
      </c>
      <c r="C63" s="35" t="s">
        <v>26</v>
      </c>
      <c r="D63" s="73">
        <v>2</v>
      </c>
      <c r="E63" s="43"/>
      <c r="F63" s="38">
        <f t="shared" si="8"/>
        <v>0</v>
      </c>
    </row>
    <row r="64" spans="1:6" x14ac:dyDescent="0.35">
      <c r="A64" s="78">
        <f t="shared" si="7"/>
        <v>7.5999999999999979</v>
      </c>
      <c r="B64" s="24" t="s">
        <v>63</v>
      </c>
      <c r="C64" s="35" t="s">
        <v>26</v>
      </c>
      <c r="D64" s="73">
        <v>1</v>
      </c>
      <c r="E64" s="43"/>
      <c r="F64" s="38">
        <f t="shared" si="8"/>
        <v>0</v>
      </c>
    </row>
    <row r="65" spans="1:27" x14ac:dyDescent="0.35">
      <c r="A65" s="78">
        <f t="shared" si="7"/>
        <v>7.6999999999999975</v>
      </c>
      <c r="B65" s="24" t="s">
        <v>64</v>
      </c>
      <c r="C65" s="35" t="s">
        <v>26</v>
      </c>
      <c r="D65" s="73">
        <v>1</v>
      </c>
      <c r="E65" s="43"/>
      <c r="F65" s="38">
        <f t="shared" si="8"/>
        <v>0</v>
      </c>
    </row>
    <row r="66" spans="1:27" x14ac:dyDescent="0.35">
      <c r="A66" s="78">
        <f t="shared" si="7"/>
        <v>7.7999999999999972</v>
      </c>
      <c r="B66" s="24" t="s">
        <v>65</v>
      </c>
      <c r="C66" s="35" t="s">
        <v>26</v>
      </c>
      <c r="D66" s="73">
        <v>1.3000000000000003</v>
      </c>
      <c r="E66" s="43"/>
      <c r="F66" s="38">
        <f t="shared" si="8"/>
        <v>0</v>
      </c>
    </row>
    <row r="67" spans="1:27" x14ac:dyDescent="0.35">
      <c r="A67" s="78">
        <f t="shared" si="7"/>
        <v>7.8999999999999968</v>
      </c>
      <c r="B67" s="24" t="s">
        <v>66</v>
      </c>
      <c r="C67" s="35" t="s">
        <v>26</v>
      </c>
      <c r="D67" s="73">
        <v>1</v>
      </c>
      <c r="E67" s="43"/>
      <c r="F67" s="38">
        <f t="shared" si="8"/>
        <v>0</v>
      </c>
    </row>
    <row r="68" spans="1:27" x14ac:dyDescent="0.35">
      <c r="A68" s="77">
        <v>7.1</v>
      </c>
      <c r="B68" s="24" t="s">
        <v>67</v>
      </c>
      <c r="C68" s="35" t="s">
        <v>26</v>
      </c>
      <c r="D68" s="73">
        <v>3</v>
      </c>
      <c r="E68" s="43"/>
      <c r="F68" s="38">
        <f t="shared" si="8"/>
        <v>0</v>
      </c>
    </row>
    <row r="69" spans="1:27" ht="16" thickBot="1" x14ac:dyDescent="0.4">
      <c r="A69" s="77">
        <f>A68+0.01</f>
        <v>7.1099999999999994</v>
      </c>
      <c r="B69" s="24" t="s">
        <v>68</v>
      </c>
      <c r="C69" s="35" t="s">
        <v>26</v>
      </c>
      <c r="D69" s="73">
        <v>1</v>
      </c>
      <c r="E69" s="43"/>
      <c r="F69" s="38">
        <f>D69*E69</f>
        <v>0</v>
      </c>
    </row>
    <row r="70" spans="1:27" ht="16" thickBot="1" x14ac:dyDescent="0.4">
      <c r="A70" s="29"/>
      <c r="B70" s="22" t="s">
        <v>69</v>
      </c>
      <c r="C70" s="39"/>
      <c r="D70" s="40"/>
      <c r="E70" s="41"/>
      <c r="F70" s="42">
        <f>SUM(F59:F69)</f>
        <v>0</v>
      </c>
    </row>
    <row r="71" spans="1:27" x14ac:dyDescent="0.35">
      <c r="A71" s="27">
        <v>8</v>
      </c>
      <c r="B71" s="16" t="s">
        <v>70</v>
      </c>
      <c r="C71" s="16"/>
      <c r="D71" s="71"/>
      <c r="E71" s="16"/>
      <c r="F71" s="70"/>
    </row>
    <row r="72" spans="1:27" ht="27" thickBot="1" x14ac:dyDescent="0.4">
      <c r="A72" s="78">
        <f>8+0.1</f>
        <v>8.1</v>
      </c>
      <c r="B72" s="24" t="s">
        <v>82</v>
      </c>
      <c r="C72" s="35" t="s">
        <v>12</v>
      </c>
      <c r="D72" s="73">
        <v>1</v>
      </c>
      <c r="E72" s="43"/>
      <c r="F72" s="38">
        <f>D72*E72</f>
        <v>0</v>
      </c>
    </row>
    <row r="73" spans="1:27" ht="16" thickBot="1" x14ac:dyDescent="0.4">
      <c r="A73" s="29"/>
      <c r="B73" s="22" t="s">
        <v>75</v>
      </c>
      <c r="C73" s="39"/>
      <c r="D73" s="40"/>
      <c r="E73" s="41"/>
      <c r="F73" s="42">
        <f>SUM(F72)</f>
        <v>0</v>
      </c>
    </row>
    <row r="74" spans="1:27" x14ac:dyDescent="0.35">
      <c r="A74" s="27">
        <v>9</v>
      </c>
      <c r="B74" s="16" t="s">
        <v>71</v>
      </c>
      <c r="C74" s="16"/>
      <c r="D74" s="71"/>
      <c r="E74" s="16"/>
      <c r="F74" s="70"/>
    </row>
    <row r="75" spans="1:27" x14ac:dyDescent="0.35">
      <c r="A75" s="78">
        <f>9+0.1</f>
        <v>9.1</v>
      </c>
      <c r="B75" s="24" t="s">
        <v>72</v>
      </c>
      <c r="C75" s="44" t="s">
        <v>73</v>
      </c>
      <c r="D75" s="45">
        <v>25</v>
      </c>
      <c r="E75" s="43"/>
      <c r="F75" s="38">
        <f t="shared" si="3"/>
        <v>0</v>
      </c>
    </row>
    <row r="76" spans="1:27" x14ac:dyDescent="0.35">
      <c r="A76" s="78">
        <f>A75+0.1</f>
        <v>9.1999999999999993</v>
      </c>
      <c r="B76" s="24" t="s">
        <v>74</v>
      </c>
      <c r="C76" s="46" t="s">
        <v>73</v>
      </c>
      <c r="D76" s="47">
        <v>50</v>
      </c>
      <c r="E76" s="43"/>
      <c r="F76" s="38">
        <f t="shared" si="3"/>
        <v>0</v>
      </c>
    </row>
    <row r="77" spans="1:27" ht="16" thickBot="1" x14ac:dyDescent="0.4">
      <c r="A77" s="28"/>
      <c r="B77" s="23"/>
      <c r="C77" s="48"/>
      <c r="D77" s="49"/>
      <c r="E77" s="43"/>
      <c r="F77" s="50"/>
    </row>
    <row r="78" spans="1:27" s="5" customFormat="1" ht="16" thickBot="1" x14ac:dyDescent="0.4">
      <c r="A78" s="29"/>
      <c r="B78" s="22" t="s">
        <v>76</v>
      </c>
      <c r="C78" s="39"/>
      <c r="D78" s="40"/>
      <c r="E78" s="41"/>
      <c r="F78" s="42">
        <f>SUM(F75:F77)</f>
        <v>0</v>
      </c>
      <c r="W78" s="2"/>
      <c r="X78" s="2"/>
      <c r="Y78" s="2"/>
      <c r="Z78" s="2"/>
    </row>
    <row r="79" spans="1:27" ht="16" thickBot="1" x14ac:dyDescent="0.4">
      <c r="A79" s="30"/>
      <c r="B79" s="17"/>
      <c r="C79" s="51"/>
      <c r="D79" s="51"/>
      <c r="E79" s="52"/>
      <c r="F79" s="53"/>
      <c r="W79" s="5"/>
      <c r="X79" s="5"/>
      <c r="Y79" s="5"/>
      <c r="Z79" s="5"/>
    </row>
    <row r="80" spans="1:27" s="7" customFormat="1" ht="20.149999999999999" customHeight="1" thickBot="1" x14ac:dyDescent="0.4">
      <c r="A80" s="85" t="s">
        <v>7</v>
      </c>
      <c r="B80" s="86"/>
      <c r="C80" s="86"/>
      <c r="D80" s="86"/>
      <c r="E80" s="87"/>
      <c r="F80" s="54">
        <f>F23+F30+F34+F40+F45+F57+F70+F73+F78</f>
        <v>0</v>
      </c>
      <c r="G80" s="5"/>
      <c r="H80" s="5"/>
      <c r="I80" s="5"/>
      <c r="J80" s="5"/>
      <c r="K80" s="5"/>
      <c r="L80" s="5"/>
      <c r="M80" s="5"/>
      <c r="N80" s="5"/>
      <c r="O80" s="5"/>
      <c r="P80" s="5"/>
      <c r="Q80" s="5"/>
      <c r="R80" s="5"/>
      <c r="S80" s="5"/>
      <c r="T80" s="5"/>
      <c r="U80" s="5"/>
      <c r="V80" s="5"/>
      <c r="W80" s="2"/>
      <c r="X80" s="2"/>
      <c r="Y80" s="2"/>
      <c r="Z80" s="2"/>
      <c r="AA80" s="2"/>
    </row>
    <row r="81" spans="1:27" s="11" customFormat="1" ht="20.149999999999999" customHeight="1" thickBot="1" x14ac:dyDescent="0.4">
      <c r="A81" s="88" t="s">
        <v>8</v>
      </c>
      <c r="B81" s="88"/>
      <c r="C81" s="88"/>
      <c r="D81" s="88"/>
      <c r="E81" s="88"/>
      <c r="F81" s="55">
        <f>F80*0.1</f>
        <v>0</v>
      </c>
      <c r="G81" s="2"/>
      <c r="H81" s="2"/>
      <c r="I81" s="2"/>
      <c r="J81" s="2"/>
      <c r="K81" s="2"/>
      <c r="L81" s="2"/>
      <c r="M81" s="2"/>
      <c r="N81" s="2"/>
      <c r="O81" s="2"/>
      <c r="P81" s="2"/>
      <c r="Q81" s="2"/>
      <c r="R81" s="2"/>
      <c r="S81" s="2"/>
      <c r="T81" s="2"/>
      <c r="U81" s="2"/>
      <c r="V81" s="2"/>
      <c r="W81" s="5"/>
      <c r="X81" s="5"/>
      <c r="Y81" s="5"/>
      <c r="Z81" s="5"/>
      <c r="AA81" s="5"/>
    </row>
    <row r="82" spans="1:27" s="12" customFormat="1" ht="20.149999999999999" customHeight="1" thickBot="1" x14ac:dyDescent="0.4">
      <c r="A82" s="89" t="s">
        <v>9</v>
      </c>
      <c r="B82" s="89"/>
      <c r="C82" s="89"/>
      <c r="D82" s="89"/>
      <c r="E82" s="89"/>
      <c r="F82" s="56">
        <f>F80+F81</f>
        <v>0</v>
      </c>
      <c r="G82" s="5"/>
      <c r="H82" s="5"/>
      <c r="I82" s="5"/>
      <c r="J82" s="5"/>
      <c r="K82" s="5"/>
      <c r="L82" s="5"/>
      <c r="M82" s="5"/>
      <c r="N82" s="5"/>
      <c r="O82" s="5"/>
      <c r="P82" s="5"/>
      <c r="Q82" s="5"/>
      <c r="R82" s="5"/>
      <c r="S82" s="5"/>
      <c r="T82" s="5"/>
      <c r="U82" s="5"/>
      <c r="V82" s="5"/>
      <c r="W82" s="2"/>
      <c r="X82" s="2"/>
      <c r="Y82" s="2"/>
      <c r="Z82" s="2"/>
      <c r="AA82" s="2"/>
    </row>
    <row r="83" spans="1:27" ht="25" customHeight="1" x14ac:dyDescent="0.35">
      <c r="F83" s="18"/>
      <c r="W83" s="5"/>
      <c r="X83" s="5"/>
      <c r="Y83" s="5"/>
      <c r="Z83" s="5"/>
      <c r="AA83" s="5"/>
    </row>
    <row r="84" spans="1:27" ht="25" customHeight="1" x14ac:dyDescent="0.35">
      <c r="A84" s="64" t="s">
        <v>77</v>
      </c>
      <c r="B84" s="64"/>
      <c r="C84" s="65"/>
      <c r="D84"/>
      <c r="E84" s="66"/>
      <c r="F84" s="67"/>
      <c r="G84" s="5"/>
      <c r="I84" s="3"/>
    </row>
    <row r="85" spans="1:27" ht="25" customHeight="1" x14ac:dyDescent="0.35">
      <c r="A85" s="64" t="s">
        <v>78</v>
      </c>
      <c r="B85" s="64"/>
      <c r="C85" s="65"/>
      <c r="D85" s="68"/>
      <c r="E85" s="66"/>
      <c r="F85" s="67"/>
      <c r="G85" s="3"/>
      <c r="H85" s="3"/>
      <c r="I85" s="3"/>
      <c r="K85" s="3"/>
    </row>
    <row r="86" spans="1:27" ht="25" customHeight="1" x14ac:dyDescent="0.35">
      <c r="B86" s="3"/>
      <c r="E86" s="6"/>
      <c r="F86" s="19"/>
      <c r="G86" s="3"/>
      <c r="H86" s="3"/>
      <c r="I86" s="3"/>
    </row>
    <row r="87" spans="1:27" ht="25" customHeight="1" x14ac:dyDescent="0.35">
      <c r="D87" s="13"/>
      <c r="E87" s="6"/>
      <c r="F87" s="19"/>
      <c r="G87" s="3"/>
      <c r="H87" s="3"/>
      <c r="I87" s="3"/>
    </row>
    <row r="88" spans="1:27" x14ac:dyDescent="0.35">
      <c r="D88" s="5"/>
      <c r="E88" s="2"/>
      <c r="F88" s="19"/>
      <c r="G88" s="3"/>
      <c r="H88" s="3"/>
      <c r="I88" s="3"/>
    </row>
    <row r="89" spans="1:27" x14ac:dyDescent="0.35">
      <c r="D89" s="5"/>
      <c r="E89" s="2"/>
      <c r="F89" s="20"/>
    </row>
  </sheetData>
  <mergeCells count="9">
    <mergeCell ref="A2:F2"/>
    <mergeCell ref="A1:F1"/>
    <mergeCell ref="A80:E80"/>
    <mergeCell ref="A81:E81"/>
    <mergeCell ref="A82:E82"/>
    <mergeCell ref="A4:F4"/>
    <mergeCell ref="A6:F6"/>
    <mergeCell ref="A10:F10"/>
    <mergeCell ref="A8:F8"/>
  </mergeCells>
  <phoneticPr fontId="9" type="noConversion"/>
  <conditionalFormatting sqref="F82">
    <cfRule type="cellIs" dxfId="0" priority="1" operator="lessThan">
      <formula>0</formula>
    </cfRule>
  </conditionalFormatting>
  <pageMargins left="0.25" right="0.25" top="0.75" bottom="0.75" header="0.3" footer="0.3"/>
  <pageSetup paperSize="9" scale="8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 - Pricing Schedule</vt:lpstr>
      <vt:lpstr>'C - Pricing Schedule'!Print_Area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King</dc:creator>
  <cp:lastModifiedBy>Adlan Fiocco-Ramos</cp:lastModifiedBy>
  <cp:lastPrinted>2026-09-02T08:17:46Z</cp:lastPrinted>
  <dcterms:created xsi:type="dcterms:W3CDTF">2019-07-01T07:29:08Z</dcterms:created>
  <dcterms:modified xsi:type="dcterms:W3CDTF">2026-09-04T04:50:31Z</dcterms:modified>
</cp:coreProperties>
</file>